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7729"/>
  <workbookPr autoCompressPictures="0"/>
  <bookViews>
    <workbookView xWindow="0" yWindow="0" windowWidth="24180" windowHeight="17300" tabRatio="500"/>
  </bookViews>
  <sheets>
    <sheet name="Summary" sheetId="10" r:id="rId1"/>
    <sheet name="Cost Table" sheetId="3" r:id="rId2"/>
    <sheet name="Unit Calculations" sheetId="4" r:id="rId3"/>
    <sheet name="Materials" sheetId="11" r:id="rId4"/>
    <sheet name="Labor" sheetId="12" r:id="rId5"/>
    <sheet name="MBI Grant Data" sheetId="2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___________________odc1" hidden="1">{#N/A,#N/A,FALSE,"ManLoading"}</definedName>
    <definedName name="____________________odc2" hidden="1">{#N/A,#N/A,FALSE,"ManLoading"}</definedName>
    <definedName name="___________________odc1" hidden="1">{#N/A,#N/A,FALSE,"ManLoading"}</definedName>
    <definedName name="___________________odc2" hidden="1">{#N/A,#N/A,FALSE,"ManLoading"}</definedName>
    <definedName name="__________________odc1" hidden="1">{#N/A,#N/A,FALSE,"ManLoading"}</definedName>
    <definedName name="__________________odc2" hidden="1">{#N/A,#N/A,FALSE,"ManLoading"}</definedName>
    <definedName name="_________________odc1" hidden="1">{#N/A,#N/A,FALSE,"ManLoading"}</definedName>
    <definedName name="_________________odc2" hidden="1">{#N/A,#N/A,FALSE,"ManLoading"}</definedName>
    <definedName name="________________odc1" hidden="1">{#N/A,#N/A,FALSE,"ManLoading"}</definedName>
    <definedName name="________________odc2" hidden="1">{#N/A,#N/A,FALSE,"ManLoading"}</definedName>
    <definedName name="_______________odc1" hidden="1">{#N/A,#N/A,FALSE,"ManLoading"}</definedName>
    <definedName name="_______________odc2" hidden="1">{#N/A,#N/A,FALSE,"ManLoading"}</definedName>
    <definedName name="______________odc1" hidden="1">{#N/A,#N/A,FALSE,"ManLoading"}</definedName>
    <definedName name="______________odc2" hidden="1">{#N/A,#N/A,FALSE,"ManLoading"}</definedName>
    <definedName name="_____________odc1" hidden="1">{#N/A,#N/A,FALSE,"ManLoading"}</definedName>
    <definedName name="_____________odc2" hidden="1">{#N/A,#N/A,FALSE,"ManLoading"}</definedName>
    <definedName name="____________odc1" hidden="1">{#N/A,#N/A,FALSE,"ManLoading"}</definedName>
    <definedName name="____________odc2" hidden="1">{#N/A,#N/A,FALSE,"ManLoading"}</definedName>
    <definedName name="___________odc1" hidden="1">{#N/A,#N/A,FALSE,"ManLoading"}</definedName>
    <definedName name="___________odc2" hidden="1">{#N/A,#N/A,FALSE,"ManLoading"}</definedName>
    <definedName name="__________odc1" hidden="1">{#N/A,#N/A,FALSE,"ManLoading"}</definedName>
    <definedName name="__________odc2" hidden="1">{#N/A,#N/A,FALSE,"ManLoading"}</definedName>
    <definedName name="_________odc1" hidden="1">{#N/A,#N/A,FALSE,"ManLoading"}</definedName>
    <definedName name="_________odc2" hidden="1">{#N/A,#N/A,FALSE,"ManLoading"}</definedName>
    <definedName name="________odc1" hidden="1">{#N/A,#N/A,FALSE,"ManLoading"}</definedName>
    <definedName name="________odc2" hidden="1">{#N/A,#N/A,FALSE,"ManLoading"}</definedName>
    <definedName name="_______odc1" hidden="1">{#N/A,#N/A,FALSE,"ManLoading"}</definedName>
    <definedName name="_______odc2" hidden="1">{#N/A,#N/A,FALSE,"ManLoading"}</definedName>
    <definedName name="_______ohg1" hidden="1">{#N/A,#N/A,FALSE,"FAC_RATE.XLS";#N/A,#N/A,FALSE,"TFC";#N/A,#N/A,FALSE,"SETA";#N/A,#N/A,FALSE,"ESC";#N/A,#N/A,FALSE,"MHX.XLS";#N/A,#N/A,FALSE,"DOM_G&amp;A"}</definedName>
    <definedName name="_______sim1" hidden="1">{#N/A,#N/A,FALSE,"FAC_RATE.XLS";#N/A,#N/A,FALSE,"TFC";#N/A,#N/A,FALSE,"SETA";#N/A,#N/A,FALSE,"ESC";#N/A,#N/A,FALSE,"MHX.XLS";#N/A,#N/A,FALSE,"DOM_G&amp;A"}</definedName>
    <definedName name="______kEY2" localSheetId="4" hidden="1">#REF!</definedName>
    <definedName name="______kEY2" hidden="1">#REF!</definedName>
    <definedName name="______odc1" hidden="1">{#N/A,#N/A,FALSE,"ManLoading"}</definedName>
    <definedName name="______odc2" hidden="1">{#N/A,#N/A,FALSE,"ManLoading"}</definedName>
    <definedName name="_____kEY15" localSheetId="4" hidden="1">#REF!</definedName>
    <definedName name="_____kEY15" hidden="1">#REF!</definedName>
    <definedName name="_____kEY2" localSheetId="4" hidden="1">#REF!</definedName>
    <definedName name="_____kEY2" hidden="1">#REF!</definedName>
    <definedName name="_____odc1" hidden="1">{#N/A,#N/A,FALSE,"ManLoading"}</definedName>
    <definedName name="_____odc2" hidden="1">{#N/A,#N/A,FALSE,"ManLoading"}</definedName>
    <definedName name="_____ohg1" hidden="1">{#N/A,#N/A,FALSE,"FAC_RATE.XLS";#N/A,#N/A,FALSE,"TFC";#N/A,#N/A,FALSE,"SETA";#N/A,#N/A,FALSE,"ESC";#N/A,#N/A,FALSE,"MHX.XLS";#N/A,#N/A,FALSE,"DOM_G&amp;A"}</definedName>
    <definedName name="_____sim1" hidden="1">{#N/A,#N/A,FALSE,"FAC_RATE.XLS";#N/A,#N/A,FALSE,"TFC";#N/A,#N/A,FALSE,"SETA";#N/A,#N/A,FALSE,"ESC";#N/A,#N/A,FALSE,"MHX.XLS";#N/A,#N/A,FALSE,"DOM_G&amp;A"}</definedName>
    <definedName name="____kEY15" localSheetId="4" hidden="1">#REF!</definedName>
    <definedName name="____kEY15" hidden="1">#REF!</definedName>
    <definedName name="____kEY2" localSheetId="4" hidden="1">#REF!</definedName>
    <definedName name="____kEY2" hidden="1">#REF!</definedName>
    <definedName name="____odc1" hidden="1">{#N/A,#N/A,FALSE,"ManLoading"}</definedName>
    <definedName name="____odc2" hidden="1">{#N/A,#N/A,FALSE,"ManLoading"}</definedName>
    <definedName name="___BP6484" hidden="1">{"laborr",#N/A,FALSE,"Sheet1";"sumr",#N/A,FALSE,"Sheet1";"odcr",#N/A,FALSE,"Sheet1";"trip1r",#N/A,FALSE,"Sheet1";"trip2r",#N/A,FALSE,"Sheet1";"trip3r",#N/A,FALSE,"Sheet1";"trip4r",#N/A,FALSE,"Sheet1"}</definedName>
    <definedName name="___kab71983" hidden="1">{"PAGE1",#N/A,FALSE,"CPFFMSTR";"PAGE2",#N/A,FALSE,"CPFFMSTR"}</definedName>
    <definedName name="___kEY15" localSheetId="4" hidden="1">#REF!</definedName>
    <definedName name="___kEY15" hidden="1">#REF!</definedName>
    <definedName name="___kEY2" localSheetId="4" hidden="1">#REF!</definedName>
    <definedName name="___kEY2" hidden="1">#REF!</definedName>
    <definedName name="___odc1" hidden="1">{#N/A,#N/A,FALSE,"ManLoading"}</definedName>
    <definedName name="___odc2" hidden="1">{#N/A,#N/A,FALSE,"ManLoading"}</definedName>
    <definedName name="___ohg1" hidden="1">{#N/A,#N/A,FALSE,"FAC_RATE.XLS";#N/A,#N/A,FALSE,"TFC";#N/A,#N/A,FALSE,"SETA";#N/A,#N/A,FALSE,"ESC";#N/A,#N/A,FALSE,"MHX.XLS";#N/A,#N/A,FALSE,"DOM_G&amp;A"}</definedName>
    <definedName name="___q3" localSheetId="4" hidden="1">#REF!</definedName>
    <definedName name="___q3" hidden="1">#REF!</definedName>
    <definedName name="___q31510" localSheetId="4" hidden="1">'[1]1601Period 4 Fy98'!#REF!</definedName>
    <definedName name="___q31510" hidden="1">'[1]1601Period 4 Fy98'!#REF!</definedName>
    <definedName name="___sim1" hidden="1">{#N/A,#N/A,FALSE,"FAC_RATE.XLS";#N/A,#N/A,FALSE,"TFC";#N/A,#N/A,FALSE,"SETA";#N/A,#N/A,FALSE,"ESC";#N/A,#N/A,FALSE,"MHX.XLS";#N/A,#N/A,FALSE,"DOM_G&amp;A"}</definedName>
    <definedName name="___xlfn.BAHTTEXT" hidden="1">#NAME?</definedName>
    <definedName name="__123Graph" localSheetId="4" hidden="1">'[2]1601 Detail information'!#REF!</definedName>
    <definedName name="__123Graph" hidden="1">'[2]1601 Detail information'!#REF!</definedName>
    <definedName name="__123Graph_A" localSheetId="4" hidden="1">#REF!</definedName>
    <definedName name="__123Graph_A" hidden="1">#REF!</definedName>
    <definedName name="__123Graph_ACH17GRP" localSheetId="4" hidden="1">'[3]Sum of FDC'!#REF!</definedName>
    <definedName name="__123Graph_ACH17GRP" hidden="1">'[3]Sum of FDC'!#REF!</definedName>
    <definedName name="__123Graph_ACURRENT" hidden="1">'[4]U.S ILD'!$B$14:$F$14</definedName>
    <definedName name="__123Graph_B" localSheetId="4" hidden="1">#REF!</definedName>
    <definedName name="__123Graph_B" hidden="1">#REF!</definedName>
    <definedName name="__123Graph_BCH17GRP" localSheetId="4" hidden="1">'[3]Sum of FDC'!#REF!</definedName>
    <definedName name="__123Graph_BCH17GRP" hidden="1">'[3]Sum of FDC'!#REF!</definedName>
    <definedName name="__123Graph_BCURRENT" hidden="1">'[4]U.S ILD'!$B$32:$F$32</definedName>
    <definedName name="__123Graph_C" localSheetId="4" hidden="1">#REF!</definedName>
    <definedName name="__123Graph_C" hidden="1">#REF!</definedName>
    <definedName name="__123Graph_CCH17GRP" localSheetId="4" hidden="1">'[3]Sum of FDC'!#REF!</definedName>
    <definedName name="__123Graph_CCH17GRP" hidden="1">'[3]Sum of FDC'!#REF!</definedName>
    <definedName name="__123Graph_D" localSheetId="4" hidden="1">#REF!</definedName>
    <definedName name="__123Graph_D" hidden="1">#REF!</definedName>
    <definedName name="__123Graph_E" localSheetId="4" hidden="1">#REF!</definedName>
    <definedName name="__123Graph_E" hidden="1">#REF!</definedName>
    <definedName name="__123Graph_EReport" localSheetId="4" hidden="1">#REF!</definedName>
    <definedName name="__123Graph_EReport" hidden="1">#REF!</definedName>
    <definedName name="__123Graph_F" localSheetId="4" hidden="1">#REF!</definedName>
    <definedName name="__123Graph_F" hidden="1">#REF!</definedName>
    <definedName name="__123Graph_FReport" localSheetId="4" hidden="1">#REF!</definedName>
    <definedName name="__123Graph_FReport" hidden="1">#REF!</definedName>
    <definedName name="__123Graph_X" localSheetId="4" hidden="1">#REF!</definedName>
    <definedName name="__123Graph_X" hidden="1">#REF!</definedName>
    <definedName name="__123Graph_XCH17GRP" localSheetId="4" hidden="1">'[3]Sum of FDC'!#REF!</definedName>
    <definedName name="__123Graph_XCH17GRP" hidden="1">'[3]Sum of FDC'!#REF!</definedName>
    <definedName name="__123Graph_XCURRENT" hidden="1">'[4]U.S ILD'!$B$3:$F$3</definedName>
    <definedName name="__a1" hidden="1">{#N/A,#N/A,TRUE,"Instructions";#N/A,#N/A,TRUE,"Config1 OC-48";#N/A,#N/A,TRUE,"Config1 Max";#N/A,#N/A,TRUE,"Config2 OC-48";#N/A,#N/A,TRUE,"Config2 Max";#N/A,#N/A,TRUE,"Total";#N/A,#N/A,TRUE,"List-EndTerminal";#N/A,#N/A,TRUE,"List-BacktoBack";#N/A,#N/A,TRUE,"List-LineAmplifiers";#N/A,#N/A,TRUE,"List-OADMs";#N/A,#N/A,TRUE,"Future elements";#N/A,#N/A,TRUE,"Training";#N/A,#N/A,TRUE,"Comments"}</definedName>
    <definedName name="__a10" hidden="1">{#N/A,#N/A,TRUE,"Instructions";#N/A,#N/A,TRUE,"Config1 OC-48";#N/A,#N/A,TRUE,"Config1 Max";#N/A,#N/A,TRUE,"Config2 OC-48";#N/A,#N/A,TRUE,"Config2 Max";#N/A,#N/A,TRUE,"Total";#N/A,#N/A,TRUE,"List-EndTerminal";#N/A,#N/A,TRUE,"List-BacktoBack";#N/A,#N/A,TRUE,"List-LineAmplifiers";#N/A,#N/A,TRUE,"List-OADMs";#N/A,#N/A,TRUE,"Future elements";#N/A,#N/A,TRUE,"Training";#N/A,#N/A,TRUE,"Comments"}</definedName>
    <definedName name="__a11" hidden="1">{#N/A,#N/A,TRUE,"Instructions";#N/A,#N/A,TRUE,"Config1 OC-48";#N/A,#N/A,TRUE,"Config1 Max";#N/A,#N/A,TRUE,"Config2 OC-48";#N/A,#N/A,TRUE,"Config2 Max";#N/A,#N/A,TRUE,"Total";#N/A,#N/A,TRUE,"List-EndTerminal";#N/A,#N/A,TRUE,"List-BacktoBack";#N/A,#N/A,TRUE,"List-LineAmplifiers";#N/A,#N/A,TRUE,"List-OADMs";#N/A,#N/A,TRUE,"Future elements";#N/A,#N/A,TRUE,"Training";#N/A,#N/A,TRUE,"Comments"}</definedName>
    <definedName name="__a12" hidden="1">{#N/A,#N/A,TRUE,"Instructions";#N/A,#N/A,TRUE,"Config1 OC-48";#N/A,#N/A,TRUE,"Config1 Max";#N/A,#N/A,TRUE,"Config2 OC-48";#N/A,#N/A,TRUE,"Config2 Max";#N/A,#N/A,TRUE,"Total";#N/A,#N/A,TRUE,"List-EndTerminal";#N/A,#N/A,TRUE,"List-BacktoBack";#N/A,#N/A,TRUE,"List-LineAmplifiers";#N/A,#N/A,TRUE,"List-OADMs";#N/A,#N/A,TRUE,"Future elements";#N/A,#N/A,TRUE,"Training";#N/A,#N/A,TRUE,"Comments"}</definedName>
    <definedName name="__a13" hidden="1">{#N/A,#N/A,TRUE,"Instructions";#N/A,#N/A,TRUE,"Config1 OC-48";#N/A,#N/A,TRUE,"Config1 Max";#N/A,#N/A,TRUE,"Config2 OC-48";#N/A,#N/A,TRUE,"Config2 Max";#N/A,#N/A,TRUE,"Total";#N/A,#N/A,TRUE,"List-EndTerminal";#N/A,#N/A,TRUE,"List-BacktoBack";#N/A,#N/A,TRUE,"List-LineAmplifiers";#N/A,#N/A,TRUE,"List-OADMs";#N/A,#N/A,TRUE,"Future elements";#N/A,#N/A,TRUE,"Training";#N/A,#N/A,TRUE,"Comments"}</definedName>
    <definedName name="__a14" hidden="1">{#N/A,#N/A,TRUE,"Instructions";#N/A,#N/A,TRUE,"Config1 OC-48";#N/A,#N/A,TRUE,"Config1 Max";#N/A,#N/A,TRUE,"Config2 OC-48";#N/A,#N/A,TRUE,"Config2 Max";#N/A,#N/A,TRUE,"Total";#N/A,#N/A,TRUE,"List-EndTerminal";#N/A,#N/A,TRUE,"List-BacktoBack";#N/A,#N/A,TRUE,"List-LineAmplifiers";#N/A,#N/A,TRUE,"List-OADMs";#N/A,#N/A,TRUE,"Future elements";#N/A,#N/A,TRUE,"Training";#N/A,#N/A,TRUE,"Comments"}</definedName>
    <definedName name="__a2" hidden="1">{#N/A,#N/A,TRUE,"Instructions";#N/A,#N/A,TRUE,"Config1 OC-48";#N/A,#N/A,TRUE,"Config1 Max";#N/A,#N/A,TRUE,"Config2 OC-48";#N/A,#N/A,TRUE,"Config2 Max";#N/A,#N/A,TRUE,"Total";#N/A,#N/A,TRUE,"List-EndTerminal";#N/A,#N/A,TRUE,"List-BacktoBack";#N/A,#N/A,TRUE,"List-LineAmplifiers";#N/A,#N/A,TRUE,"List-OADMs";#N/A,#N/A,TRUE,"Future elements";#N/A,#N/A,TRUE,"Training";#N/A,#N/A,TRUE,"Comments"}</definedName>
    <definedName name="__a5" hidden="1">{#N/A,#N/A,TRUE,"Instructions";#N/A,#N/A,TRUE,"Config1 OC-48";#N/A,#N/A,TRUE,"Config1 Max";#N/A,#N/A,TRUE,"Config2 OC-48";#N/A,#N/A,TRUE,"Config2 Max";#N/A,#N/A,TRUE,"Total";#N/A,#N/A,TRUE,"List-EndTerminal";#N/A,#N/A,TRUE,"List-BacktoBack";#N/A,#N/A,TRUE,"List-LineAmplifiers";#N/A,#N/A,TRUE,"List-OADMs";#N/A,#N/A,TRUE,"Future elements";#N/A,#N/A,TRUE,"Training";#N/A,#N/A,TRUE,"Comments"}</definedName>
    <definedName name="__a6" hidden="1">{#N/A,#N/A,TRUE,"Instructions";#N/A,#N/A,TRUE,"Config1 OC-48";#N/A,#N/A,TRUE,"Config1 Max";#N/A,#N/A,TRUE,"Config2 OC-48";#N/A,#N/A,TRUE,"Config2 Max";#N/A,#N/A,TRUE,"Total";#N/A,#N/A,TRUE,"List-EndTerminal";#N/A,#N/A,TRUE,"List-BacktoBack";#N/A,#N/A,TRUE,"List-LineAmplifiers";#N/A,#N/A,TRUE,"List-OADMs";#N/A,#N/A,TRUE,"Future elements";#N/A,#N/A,TRUE,"Training";#N/A,#N/A,TRUE,"Comments"}</definedName>
    <definedName name="__a8" hidden="1">{#N/A,#N/A,TRUE,"Instructions";#N/A,#N/A,TRUE,"Config1 OC-48";#N/A,#N/A,TRUE,"Config1 Max";#N/A,#N/A,TRUE,"Config2 OC-48";#N/A,#N/A,TRUE,"Config2 Max";#N/A,#N/A,TRUE,"Total";#N/A,#N/A,TRUE,"List-EndTerminal";#N/A,#N/A,TRUE,"List-BacktoBack";#N/A,#N/A,TRUE,"List-LineAmplifiers";#N/A,#N/A,TRUE,"List-OADMs";#N/A,#N/A,TRUE,"Future elements";#N/A,#N/A,TRUE,"Training";#N/A,#N/A,TRUE,"Comments"}</definedName>
    <definedName name="__a9" hidden="1">{#N/A,#N/A,TRUE,"Instructions";#N/A,#N/A,TRUE,"Config1 OC-48";#N/A,#N/A,TRUE,"Config1 Max";#N/A,#N/A,TRUE,"Config2 OC-48";#N/A,#N/A,TRUE,"Config2 Max";#N/A,#N/A,TRUE,"Total";#N/A,#N/A,TRUE,"List-EndTerminal";#N/A,#N/A,TRUE,"List-BacktoBack";#N/A,#N/A,TRUE,"List-LineAmplifiers";#N/A,#N/A,TRUE,"List-OADMs";#N/A,#N/A,TRUE,"Future elements";#N/A,#N/A,TRUE,"Training";#N/A,#N/A,TRUE,"Comments"}</definedName>
    <definedName name="__b1" hidden="1">{#N/A,#N/A,TRUE,"Instructions";#N/A,#N/A,TRUE,"Config1 OC-48";#N/A,#N/A,TRUE,"Config1 Max";#N/A,#N/A,TRUE,"Config2 OC-48";#N/A,#N/A,TRUE,"Config2 Max";#N/A,#N/A,TRUE,"Total";#N/A,#N/A,TRUE,"List-EndTerminal";#N/A,#N/A,TRUE,"List-BacktoBack";#N/A,#N/A,TRUE,"List-LineAmplifiers";#N/A,#N/A,TRUE,"List-OADMs";#N/A,#N/A,TRUE,"Future elements";#N/A,#N/A,TRUE,"Training";#N/A,#N/A,TRUE,"Comments"}</definedName>
    <definedName name="__b3" hidden="1">{#N/A,#N/A,TRUE,"Instructions";#N/A,#N/A,TRUE,"Config1 OC-48";#N/A,#N/A,TRUE,"Config1 Max";#N/A,#N/A,TRUE,"Config2 OC-48";#N/A,#N/A,TRUE,"Config2 Max";#N/A,#N/A,TRUE,"Total";#N/A,#N/A,TRUE,"List-EndTerminal";#N/A,#N/A,TRUE,"List-BacktoBack";#N/A,#N/A,TRUE,"List-LineAmplifiers";#N/A,#N/A,TRUE,"List-OADMs";#N/A,#N/A,TRUE,"Future elements";#N/A,#N/A,TRUE,"Training";#N/A,#N/A,TRUE,"Comments"}</definedName>
    <definedName name="__b4" hidden="1">{#N/A,#N/A,TRUE,"Instructions";#N/A,#N/A,TRUE,"Config1 OC-48";#N/A,#N/A,TRUE,"Config1 Max";#N/A,#N/A,TRUE,"Config2 OC-48";#N/A,#N/A,TRUE,"Config2 Max";#N/A,#N/A,TRUE,"Total";#N/A,#N/A,TRUE,"List-EndTerminal";#N/A,#N/A,TRUE,"List-BacktoBack";#N/A,#N/A,TRUE,"List-LineAmplifiers";#N/A,#N/A,TRUE,"List-OADMs";#N/A,#N/A,TRUE,"Future elements";#N/A,#N/A,TRUE,"Training";#N/A,#N/A,TRUE,"Comments"}</definedName>
    <definedName name="__BP6484" hidden="1">{"laborr",#N/A,FALSE,"Sheet1";"sumr",#N/A,FALSE,"Sheet1";"odcr",#N/A,FALSE,"Sheet1";"trip1r",#N/A,FALSE,"Sheet1";"trip2r",#N/A,FALSE,"Sheet1";"trip3r",#N/A,FALSE,"Sheet1";"trip4r",#N/A,FALSE,"Sheet1"}</definedName>
    <definedName name="__FDS_HYPERLINK_TOGGLE_STATE__" hidden="1">"ON"</definedName>
    <definedName name="__kab71983" hidden="1">{"PAGE1",#N/A,FALSE,"CPFFMSTR";"PAGE2",#N/A,FALSE,"CPFFMSTR"}</definedName>
    <definedName name="__kEY15" localSheetId="4" hidden="1">#REF!</definedName>
    <definedName name="__kEY15" hidden="1">#REF!</definedName>
    <definedName name="__kEY2" localSheetId="4" hidden="1">#REF!</definedName>
    <definedName name="__kEY2" hidden="1">#REF!</definedName>
    <definedName name="__odc1" hidden="1">{#N/A,#N/A,FALSE,"ManLoading"}</definedName>
    <definedName name="__odc2" hidden="1">{#N/A,#N/A,FALSE,"ManLoading"}</definedName>
    <definedName name="__ohg1" hidden="1">{#N/A,#N/A,FALSE,"FAC_RATE.XLS";#N/A,#N/A,FALSE,"TFC";#N/A,#N/A,FALSE,"SETA";#N/A,#N/A,FALSE,"ESC";#N/A,#N/A,FALSE,"MHX.XLS";#N/A,#N/A,FALSE,"DOM_G&amp;A"}</definedName>
    <definedName name="__q3" localSheetId="4" hidden="1">#REF!</definedName>
    <definedName name="__q3" hidden="1">#REF!</definedName>
    <definedName name="__q31510" localSheetId="4" hidden="1">'[1]1601Period 4 Fy98'!#REF!</definedName>
    <definedName name="__q31510" hidden="1">'[1]1601Period 4 Fy98'!#REF!</definedName>
    <definedName name="__sim1" hidden="1">{#N/A,#N/A,FALSE,"FAC_RATE.XLS";#N/A,#N/A,FALSE,"TFC";#N/A,#N/A,FALSE,"SETA";#N/A,#N/A,FALSE,"ESC";#N/A,#N/A,FALSE,"MHX.XLS";#N/A,#N/A,FALSE,"DOM_G&amp;A"}</definedName>
    <definedName name="__xlfn.BAHTTEXT" hidden="1">#NAME?</definedName>
    <definedName name="__xxx" localSheetId="4" hidden="1">#REF!</definedName>
    <definedName name="__xxx" hidden="1">#REF!</definedName>
    <definedName name="_1_123Grap" localSheetId="4" hidden="1">#REF!</definedName>
    <definedName name="_1_123Grap" hidden="1">#REF!</definedName>
    <definedName name="_123Grapha_E" localSheetId="4" hidden="1">#REF!</definedName>
    <definedName name="_123Grapha_E" hidden="1">#REF!</definedName>
    <definedName name="_1S" localSheetId="4" hidden="1">[5]RATETEMP!#REF!</definedName>
    <definedName name="_1S" hidden="1">[5]RATETEMP!#REF!</definedName>
    <definedName name="_2_0_S" localSheetId="4" hidden="1">[5]RATETEMP!#REF!</definedName>
    <definedName name="_2_0_S" hidden="1">[5]RATETEMP!#REF!</definedName>
    <definedName name="_2_123Grap" localSheetId="4" hidden="1">#REF!</definedName>
    <definedName name="_2_123Grap" hidden="1">#REF!</definedName>
    <definedName name="_2S" localSheetId="4" hidden="1">[5]RATETEMP!#REF!</definedName>
    <definedName name="_2S" hidden="1">[5]RATETEMP!#REF!</definedName>
    <definedName name="_3_123Grap" localSheetId="4" hidden="1">#REF!</definedName>
    <definedName name="_3_123Grap" hidden="1">#REF!</definedName>
    <definedName name="_4_0_S" localSheetId="4" hidden="1">[5]RATETEMP!#REF!</definedName>
    <definedName name="_4_0_S" hidden="1">[5]RATETEMP!#REF!</definedName>
    <definedName name="_8_0_S" localSheetId="4" hidden="1">[5]RATETEMP!#REF!</definedName>
    <definedName name="_8_0_S" hidden="1">[5]RATETEMP!#REF!</definedName>
    <definedName name="_a1" hidden="1">{#N/A,#N/A,TRUE,"Instructions";#N/A,#N/A,TRUE,"Config1 OC-48";#N/A,#N/A,TRUE,"Config1 Max";#N/A,#N/A,TRUE,"Config2 OC-48";#N/A,#N/A,TRUE,"Config2 Max";#N/A,#N/A,TRUE,"Total";#N/A,#N/A,TRUE,"List-EndTerminal";#N/A,#N/A,TRUE,"List-BacktoBack";#N/A,#N/A,TRUE,"List-LineAmplifiers";#N/A,#N/A,TRUE,"List-OADMs";#N/A,#N/A,TRUE,"Future elements";#N/A,#N/A,TRUE,"Training";#N/A,#N/A,TRUE,"Comments"}</definedName>
    <definedName name="_a10" hidden="1">{#N/A,#N/A,TRUE,"Instructions";#N/A,#N/A,TRUE,"Config1 OC-48";#N/A,#N/A,TRUE,"Config1 Max";#N/A,#N/A,TRUE,"Config2 OC-48";#N/A,#N/A,TRUE,"Config2 Max";#N/A,#N/A,TRUE,"Total";#N/A,#N/A,TRUE,"List-EndTerminal";#N/A,#N/A,TRUE,"List-BacktoBack";#N/A,#N/A,TRUE,"List-LineAmplifiers";#N/A,#N/A,TRUE,"List-OADMs";#N/A,#N/A,TRUE,"Future elements";#N/A,#N/A,TRUE,"Training";#N/A,#N/A,TRUE,"Comments"}</definedName>
    <definedName name="_a11" hidden="1">{#N/A,#N/A,TRUE,"Instructions";#N/A,#N/A,TRUE,"Config1 OC-48";#N/A,#N/A,TRUE,"Config1 Max";#N/A,#N/A,TRUE,"Config2 OC-48";#N/A,#N/A,TRUE,"Config2 Max";#N/A,#N/A,TRUE,"Total";#N/A,#N/A,TRUE,"List-EndTerminal";#N/A,#N/A,TRUE,"List-BacktoBack";#N/A,#N/A,TRUE,"List-LineAmplifiers";#N/A,#N/A,TRUE,"List-OADMs";#N/A,#N/A,TRUE,"Future elements";#N/A,#N/A,TRUE,"Training";#N/A,#N/A,TRUE,"Comments"}</definedName>
    <definedName name="_a12" hidden="1">{#N/A,#N/A,TRUE,"Instructions";#N/A,#N/A,TRUE,"Config1 OC-48";#N/A,#N/A,TRUE,"Config1 Max";#N/A,#N/A,TRUE,"Config2 OC-48";#N/A,#N/A,TRUE,"Config2 Max";#N/A,#N/A,TRUE,"Total";#N/A,#N/A,TRUE,"List-EndTerminal";#N/A,#N/A,TRUE,"List-BacktoBack";#N/A,#N/A,TRUE,"List-LineAmplifiers";#N/A,#N/A,TRUE,"List-OADMs";#N/A,#N/A,TRUE,"Future elements";#N/A,#N/A,TRUE,"Training";#N/A,#N/A,TRUE,"Comments"}</definedName>
    <definedName name="_a13" hidden="1">{#N/A,#N/A,TRUE,"Instructions";#N/A,#N/A,TRUE,"Config1 OC-48";#N/A,#N/A,TRUE,"Config1 Max";#N/A,#N/A,TRUE,"Config2 OC-48";#N/A,#N/A,TRUE,"Config2 Max";#N/A,#N/A,TRUE,"Total";#N/A,#N/A,TRUE,"List-EndTerminal";#N/A,#N/A,TRUE,"List-BacktoBack";#N/A,#N/A,TRUE,"List-LineAmplifiers";#N/A,#N/A,TRUE,"List-OADMs";#N/A,#N/A,TRUE,"Future elements";#N/A,#N/A,TRUE,"Training";#N/A,#N/A,TRUE,"Comments"}</definedName>
    <definedName name="_a14" hidden="1">{#N/A,#N/A,TRUE,"Instructions";#N/A,#N/A,TRUE,"Config1 OC-48";#N/A,#N/A,TRUE,"Config1 Max";#N/A,#N/A,TRUE,"Config2 OC-48";#N/A,#N/A,TRUE,"Config2 Max";#N/A,#N/A,TRUE,"Total";#N/A,#N/A,TRUE,"List-EndTerminal";#N/A,#N/A,TRUE,"List-BacktoBack";#N/A,#N/A,TRUE,"List-LineAmplifiers";#N/A,#N/A,TRUE,"List-OADMs";#N/A,#N/A,TRUE,"Future elements";#N/A,#N/A,TRUE,"Training";#N/A,#N/A,TRUE,"Comments"}</definedName>
    <definedName name="_a2" hidden="1">{#N/A,#N/A,TRUE,"Instructions";#N/A,#N/A,TRUE,"Config1 OC-48";#N/A,#N/A,TRUE,"Config1 Max";#N/A,#N/A,TRUE,"Config2 OC-48";#N/A,#N/A,TRUE,"Config2 Max";#N/A,#N/A,TRUE,"Total";#N/A,#N/A,TRUE,"List-EndTerminal";#N/A,#N/A,TRUE,"List-BacktoBack";#N/A,#N/A,TRUE,"List-LineAmplifiers";#N/A,#N/A,TRUE,"List-OADMs";#N/A,#N/A,TRUE,"Future elements";#N/A,#N/A,TRUE,"Training";#N/A,#N/A,TRUE,"Comments"}</definedName>
    <definedName name="_a5" hidden="1">{#N/A,#N/A,TRUE,"Instructions";#N/A,#N/A,TRUE,"Config1 OC-48";#N/A,#N/A,TRUE,"Config1 Max";#N/A,#N/A,TRUE,"Config2 OC-48";#N/A,#N/A,TRUE,"Config2 Max";#N/A,#N/A,TRUE,"Total";#N/A,#N/A,TRUE,"List-EndTerminal";#N/A,#N/A,TRUE,"List-BacktoBack";#N/A,#N/A,TRUE,"List-LineAmplifiers";#N/A,#N/A,TRUE,"List-OADMs";#N/A,#N/A,TRUE,"Future elements";#N/A,#N/A,TRUE,"Training";#N/A,#N/A,TRUE,"Comments"}</definedName>
    <definedName name="_a6" hidden="1">{#N/A,#N/A,TRUE,"Instructions";#N/A,#N/A,TRUE,"Config1 OC-48";#N/A,#N/A,TRUE,"Config1 Max";#N/A,#N/A,TRUE,"Config2 OC-48";#N/A,#N/A,TRUE,"Config2 Max";#N/A,#N/A,TRUE,"Total";#N/A,#N/A,TRUE,"List-EndTerminal";#N/A,#N/A,TRUE,"List-BacktoBack";#N/A,#N/A,TRUE,"List-LineAmplifiers";#N/A,#N/A,TRUE,"List-OADMs";#N/A,#N/A,TRUE,"Future elements";#N/A,#N/A,TRUE,"Training";#N/A,#N/A,TRUE,"Comments"}</definedName>
    <definedName name="_a8" hidden="1">{#N/A,#N/A,TRUE,"Instructions";#N/A,#N/A,TRUE,"Config1 OC-48";#N/A,#N/A,TRUE,"Config1 Max";#N/A,#N/A,TRUE,"Config2 OC-48";#N/A,#N/A,TRUE,"Config2 Max";#N/A,#N/A,TRUE,"Total";#N/A,#N/A,TRUE,"List-EndTerminal";#N/A,#N/A,TRUE,"List-BacktoBack";#N/A,#N/A,TRUE,"List-LineAmplifiers";#N/A,#N/A,TRUE,"List-OADMs";#N/A,#N/A,TRUE,"Future elements";#N/A,#N/A,TRUE,"Training";#N/A,#N/A,TRUE,"Comments"}</definedName>
    <definedName name="_a9" hidden="1">{#N/A,#N/A,TRUE,"Instructions";#N/A,#N/A,TRUE,"Config1 OC-48";#N/A,#N/A,TRUE,"Config1 Max";#N/A,#N/A,TRUE,"Config2 OC-48";#N/A,#N/A,TRUE,"Config2 Max";#N/A,#N/A,TRUE,"Total";#N/A,#N/A,TRUE,"List-EndTerminal";#N/A,#N/A,TRUE,"List-BacktoBack";#N/A,#N/A,TRUE,"List-LineAmplifiers";#N/A,#N/A,TRUE,"List-OADMs";#N/A,#N/A,TRUE,"Future elements";#N/A,#N/A,TRUE,"Training";#N/A,#N/A,TRUE,"Comments"}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100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b1" hidden="1">{#N/A,#N/A,TRUE,"Instructions";#N/A,#N/A,TRUE,"Config1 OC-48";#N/A,#N/A,TRUE,"Config1 Max";#N/A,#N/A,TRUE,"Config2 OC-48";#N/A,#N/A,TRUE,"Config2 Max";#N/A,#N/A,TRUE,"Total";#N/A,#N/A,TRUE,"List-EndTerminal";#N/A,#N/A,TRUE,"List-BacktoBack";#N/A,#N/A,TRUE,"List-LineAmplifiers";#N/A,#N/A,TRUE,"List-OADMs";#N/A,#N/A,TRUE,"Future elements";#N/A,#N/A,TRUE,"Training";#N/A,#N/A,TRUE,"Comments"}</definedName>
    <definedName name="_b3" hidden="1">{#N/A,#N/A,TRUE,"Instructions";#N/A,#N/A,TRUE,"Config1 OC-48";#N/A,#N/A,TRUE,"Config1 Max";#N/A,#N/A,TRUE,"Config2 OC-48";#N/A,#N/A,TRUE,"Config2 Max";#N/A,#N/A,TRUE,"Total";#N/A,#N/A,TRUE,"List-EndTerminal";#N/A,#N/A,TRUE,"List-BacktoBack";#N/A,#N/A,TRUE,"List-LineAmplifiers";#N/A,#N/A,TRUE,"List-OADMs";#N/A,#N/A,TRUE,"Future elements";#N/A,#N/A,TRUE,"Training";#N/A,#N/A,TRUE,"Comments"}</definedName>
    <definedName name="_b4" hidden="1">{#N/A,#N/A,TRUE,"Instructions";#N/A,#N/A,TRUE,"Config1 OC-48";#N/A,#N/A,TRUE,"Config1 Max";#N/A,#N/A,TRUE,"Config2 OC-48";#N/A,#N/A,TRUE,"Config2 Max";#N/A,#N/A,TRUE,"Total";#N/A,#N/A,TRUE,"List-EndTerminal";#N/A,#N/A,TRUE,"List-BacktoBack";#N/A,#N/A,TRUE,"List-LineAmplifiers";#N/A,#N/A,TRUE,"List-OADMs";#N/A,#N/A,TRUE,"Future elements";#N/A,#N/A,TRUE,"Training";#N/A,#N/A,TRUE,"Comments"}</definedName>
    <definedName name="_BP6484" hidden="1">{"laborr",#N/A,FALSE,"Sheet1";"sumr",#N/A,FALSE,"Sheet1";"odcr",#N/A,FALSE,"Sheet1";"trip1r",#N/A,FALSE,"Sheet1";"trip2r",#N/A,FALSE,"Sheet1";"trip3r",#N/A,FALSE,"Sheet1";"trip4r",#N/A,FALSE,"Sheet1"}</definedName>
    <definedName name="_Fill" localSheetId="4" hidden="1">#REF!</definedName>
    <definedName name="_Fill" hidden="1">#REF!</definedName>
    <definedName name="_GSRATES_1" hidden="1">"CT300001Latest          "</definedName>
    <definedName name="_GSRATES_2" hidden="1">"CT300001Latest          "</definedName>
    <definedName name="_GSRATES_3" hidden="1">"CT30000120050928        "</definedName>
    <definedName name="_GSRATES_COUNT" hidden="1">1</definedName>
    <definedName name="_GSRATESR_1" localSheetId="4" hidden="1">[6]Inputs!#REF!</definedName>
    <definedName name="_GSRATESR_1" hidden="1">[6]Inputs!#REF!</definedName>
    <definedName name="_kab71983" hidden="1">{"PAGE1",#N/A,FALSE,"CPFFMSTR";"PAGE2",#N/A,FALSE,"CPFFMSTR"}</definedName>
    <definedName name="_Key1" localSheetId="4" hidden="1">#REF!</definedName>
    <definedName name="_Key1" hidden="1">#REF!</definedName>
    <definedName name="_kEY15" localSheetId="4" hidden="1">#REF!</definedName>
    <definedName name="_kEY15" hidden="1">#REF!</definedName>
    <definedName name="_Key2" localSheetId="4" hidden="1">#REF!</definedName>
    <definedName name="_Key2" hidden="1">#REF!</definedName>
    <definedName name="_MatMult_A" localSheetId="4" hidden="1">#REF!</definedName>
    <definedName name="_MatMult_A" hidden="1">#REF!</definedName>
    <definedName name="_odc1" hidden="1">{#N/A,#N/A,FALSE,"ManLoading"}</definedName>
    <definedName name="_odc2" hidden="1">{#N/A,#N/A,FALSE,"ManLoading"}</definedName>
    <definedName name="_ohg1" hidden="1">{#N/A,#N/A,FALSE,"FAC_RATE.XLS";#N/A,#N/A,FALSE,"TFC";#N/A,#N/A,FALSE,"SETA";#N/A,#N/A,FALSE,"ESC";#N/A,#N/A,FALSE,"MHX.XLS";#N/A,#N/A,FALSE,"DOM_G&amp;A"}</definedName>
    <definedName name="_Parse_In" localSheetId="4" hidden="1">#REF!</definedName>
    <definedName name="_Parse_In" hidden="1">#REF!</definedName>
    <definedName name="_Parse_Out" localSheetId="4" hidden="1">#REF!</definedName>
    <definedName name="_Parse_Out" hidden="1">#REF!</definedName>
    <definedName name="_q3" localSheetId="4" hidden="1">#REF!</definedName>
    <definedName name="_q3" hidden="1">#REF!</definedName>
    <definedName name="_q31510" localSheetId="4" hidden="1">'[1]1601Period 4 Fy98'!#REF!</definedName>
    <definedName name="_q31510" hidden="1">'[1]1601Period 4 Fy98'!#REF!</definedName>
    <definedName name="_Regression_Int" hidden="1">1</definedName>
    <definedName name="_sim1" hidden="1">{#N/A,#N/A,FALSE,"FAC_RATE.XLS";#N/A,#N/A,FALSE,"TFC";#N/A,#N/A,FALSE,"SETA";#N/A,#N/A,FALSE,"ESC";#N/A,#N/A,FALSE,"MHX.XLS";#N/A,#N/A,FALSE,"DOM_G&amp;A"}</definedName>
    <definedName name="_Sort" localSheetId="4" hidden="1">#REF!</definedName>
    <definedName name="_Sort" hidden="1">#REF!</definedName>
    <definedName name="_sort2" localSheetId="4" hidden="1">#REF!</definedName>
    <definedName name="_sort2" hidden="1">#REF!</definedName>
    <definedName name="_Table1_In1" localSheetId="4" hidden="1">#REF!</definedName>
    <definedName name="_Table1_In1" hidden="1">#REF!</definedName>
    <definedName name="_Table1_Out" localSheetId="4" hidden="1">#REF!</definedName>
    <definedName name="_Table1_Out" hidden="1">#REF!</definedName>
    <definedName name="_Table2_In1" localSheetId="4" hidden="1">#REF!</definedName>
    <definedName name="_Table2_In1" hidden="1">#REF!</definedName>
    <definedName name="_Table2_In2" localSheetId="4" hidden="1">#REF!</definedName>
    <definedName name="_Table2_In2" hidden="1">#REF!</definedName>
    <definedName name="_Table2_Out" localSheetId="4" hidden="1">#REF!</definedName>
    <definedName name="_Table2_Out" hidden="1">#REF!</definedName>
    <definedName name="a" hidden="1">{#N/A,#N/A,TRUE,"Instructions";#N/A,#N/A,TRUE,"Config1 OC-48";#N/A,#N/A,TRUE,"Config1 Max";#N/A,#N/A,TRUE,"Config2 OC-48";#N/A,#N/A,TRUE,"Config2 Max";#N/A,#N/A,TRUE,"Total";#N/A,#N/A,TRUE,"List-EndTerminal";#N/A,#N/A,TRUE,"List-BacktoBack";#N/A,#N/A,TRUE,"List-LineAmplifiers";#N/A,#N/A,TRUE,"List-OADMs";#N/A,#N/A,TRUE,"Future elements";#N/A,#N/A,TRUE,"Training";#N/A,#N/A,TRUE,"Comments"}</definedName>
    <definedName name="AAA_DOCTOPS" hidden="1">"AAA_SET"</definedName>
    <definedName name="AAA_duser" hidden="1">"OFF"</definedName>
    <definedName name="aaaa" hidden="1">{"summary",#N/A,FALSE,"GRP SUMMARY";"ytd",#N/A,FALSE,"GRP SUMMARY";"curr",#N/A,FALSE,"GRP SUMMARY"}</definedName>
    <definedName name="AAB_Addin5" hidden="1">"AAB_Description for addin 5,Description for addin 5,Description for addin 5,Description for addin 5,Description for addin 5,Description for addin 5"</definedName>
    <definedName name="AAB_GSPPG" hidden="1">"AAB_Goldman Sachs PPG Chart Utilities 1.0g"</definedName>
    <definedName name="ABC" localSheetId="4" hidden="1">#REF!</definedName>
    <definedName name="ABC" hidden="1">#REF!</definedName>
    <definedName name="Access_Button" hidden="1">"FIGBUS_FIGBUS_List"</definedName>
    <definedName name="AccessDatabase" hidden="1">"P:\auctions\auction.11\programs\11_flash.mdb"</definedName>
    <definedName name="acq." localSheetId="4" hidden="1">'[7]1601Period 4 Fy98'!#REF!</definedName>
    <definedName name="acq." hidden="1">'[7]1601Period 4 Fy98'!#REF!</definedName>
    <definedName name="ACwvu.BS." localSheetId="4" hidden="1">#REF!</definedName>
    <definedName name="ACwvu.BS." hidden="1">#REF!</definedName>
    <definedName name="adf" hidden="1">{"PAGE1",#N/A,FALSE,"CPFFMSTR";"PAGE2",#N/A,FALSE,"CPFFMSTR"}</definedName>
    <definedName name="again" hidden="1">{#N/A,#N/A,FALSE,"FAC_RATE.XLS";#N/A,#N/A,FALSE,"TFC";#N/A,#N/A,FALSE,"SETA";#N/A,#N/A,FALSE,"ESC";#N/A,#N/A,FALSE,"MHX.XLS";#N/A,#N/A,FALSE,"DOM_G&amp;A"}</definedName>
    <definedName name="asbe" hidden="1">{"OTHFRINGE",#N/A,FALSE,"TOTAL";"SVCFRINGE",#N/A,FALSE,"TOTAL";"TOTFRINGE",#N/A,FALSE,"TOTAL"}</definedName>
    <definedName name="asdre" hidden="1">{"OTHFRINGE",#N/A,FALSE,"TOTAL";"SVCFRINGE",#N/A,FALSE,"TOTAL";"TOTFRINGE",#N/A,FALSE,"TOTAL"}</definedName>
    <definedName name="asq" localSheetId="4" hidden="1">'[1]1601Period 4 Fy98'!#REF!</definedName>
    <definedName name="asq" hidden="1">'[1]1601Period 4 Fy98'!#REF!</definedName>
    <definedName name="Assumptions" hidden="1">{"ORIG",#N/A,FALSE,"Sheet1";"GOVT LABOR",#N/A,FALSE,"Sheet1";"INT LABOR",#N/A,FALSE,"Sheet1"}</definedName>
    <definedName name="aw" hidden="1">{"rawdata",#N/A,TRUE,"HKT";"in",#N/A,TRUE,"HKT";"rawdata",#N/A,TRUE,"PTInd";"in",#N/A,TRUE,"PTInd";"rawdata",#N/A,TRUE,"NTT";"in",#N/A,TRUE,"NTT";"rawdata",#N/A,TRUE,"PLD";"in",#N/A,TRUE,"PLD";"rawdata",#N/A,TRUE,"PTTelk";"in",#N/A,TRUE,"PTTelk";"rawdata",#N/A,TRUE,"ST ";"in",#N/A,TRUE,"ST ";"rawdata",#N/A,TRUE,"TAsia";"in",#N/A,TRUE,"TAsia";"rawdata",#N/A,TRUE,"TNZ";"in",#N/A,TRUE,"TNZ";"rawdata",#N/A,TRUE,"TMal";"in",#N/A,TRUE,"TMal";"rawdata",#N/A,TRUE,"TTT";"in",#N/A,TRUE,"TTT";"rawdata",#N/A,TRUE,"Telst";"in",#N/A,TRUE,"Telst"}</definedName>
    <definedName name="awer" hidden="1">{"commercial profit",#N/A,FALSE,"GA97"}</definedName>
    <definedName name="b" localSheetId="4" hidden="1">'[3]Sum of FDC'!#REF!</definedName>
    <definedName name="b" hidden="1">'[3]Sum of FDC'!#REF!</definedName>
    <definedName name="bb" hidden="1">{#N/A,#N/A,TRUE,"Instructions";#N/A,#N/A,TRUE,"Config1 OC-48";#N/A,#N/A,TRUE,"Config1 Max";#N/A,#N/A,TRUE,"Config2 OC-48";#N/A,#N/A,TRUE,"Config2 Max";#N/A,#N/A,TRUE,"Total";#N/A,#N/A,TRUE,"List-EndTerminal";#N/A,#N/A,TRUE,"List-BacktoBack";#N/A,#N/A,TRUE,"List-LineAmplifiers";#N/A,#N/A,TRUE,"List-OADMs";#N/A,#N/A,TRUE,"Future elements";#N/A,#N/A,TRUE,"Training";#N/A,#N/A,TRUE,"Comments"}</definedName>
    <definedName name="bdsbdfbdfbfds" hidden="1">{"G A expense entry",#N/A,FALSE,"GA97"}</definedName>
    <definedName name="bdsbsfbfbf" hidden="1">{"Base Cost",#N/A,FALSE,"Cost Formats";"Base",#N/A,FALSE,"Composite Rate";"Option 1 Cost",#N/A,FALSE,"Cost Formats";"Option 1",#N/A,FALSE,"Composite Rate";"Option 2 Cost",#N/A,FALSE,"Cost Formats";"Option 2",#N/A,FALSE,"Composite Rate";"Option 3 Cost",#N/A,FALSE,"Cost Formats";"Option 3",#N/A,FALSE,"Composite Rate";"Option 4 Cost",#N/A,FALSE,"Cost Formats";"Option 4",#N/A,FALSE,"Composite Rate";"Option 5 Cost",#N/A,FALSE,"Cost Formats";"Option 5",#N/A,FALSE,"Composite Rate";"Total Cost",#N/A,FALSE,"Cost Formats"}</definedName>
    <definedName name="bdsfbdfbfdsbfds" hidden="1">{"projected revenue",#N/A,FALSE,"GA97"}</definedName>
    <definedName name="belnew" hidden="1">{"IS",#N/A,FALSE,"IS";"RPTIS",#N/A,FALSE,"RPTIS";"STATS",#N/A,FALSE,"STATS";"CELL",#N/A,FALSE,"CELL";"BS",#N/A,FALSE,"BS"}</definedName>
    <definedName name="Call_Time_Blend">'[8]Independent Cost Inputs'!$G$90</definedName>
    <definedName name="capex_investment" localSheetId="4">'[9]Market &amp; Limelight Assumptions'!#REF!</definedName>
    <definedName name="capex_investment">'[9]Market &amp; Limelight Assumptions'!#REF!</definedName>
    <definedName name="ccc" hidden="1">{"commercial profit",#N/A,FALSE,"GA97"}</definedName>
    <definedName name="ccccc" hidden="1">{"10yp key data",#N/A,FALSE,"Market Data"}</definedName>
    <definedName name="COMSO" hidden="1">{#N/A,#N/A,FALSE,"Proposal"}</definedName>
    <definedName name="CUSTOMER_LOCATION" localSheetId="4" hidden="1">Cust_Location</definedName>
    <definedName name="CUSTOMER_LOCATION" hidden="1">Cust_Location</definedName>
    <definedName name="CUSTOMER_NAME" localSheetId="4" hidden="1">Cust_Name</definedName>
    <definedName name="CUSTOMER_NAME" hidden="1">Cust_Name</definedName>
    <definedName name="Day_Rate">'[8]Independent Cost Inputs'!$G$73</definedName>
    <definedName name="DCF_" hidden="1">{"rawdata",#N/A,TRUE,"HKT";"in",#N/A,TRUE,"HKT";"rawdata",#N/A,TRUE,"PTInd";"in",#N/A,TRUE,"PTInd";"rawdata",#N/A,TRUE,"NTT";"in",#N/A,TRUE,"NTT";"rawdata",#N/A,TRUE,"PLD";"in",#N/A,TRUE,"PLD";"rawdata",#N/A,TRUE,"PTTelk";"in",#N/A,TRUE,"PTTelk";"rawdata",#N/A,TRUE,"ST ";"in",#N/A,TRUE,"ST ";"rawdata",#N/A,TRUE,"TAsia";"in",#N/A,TRUE,"TAsia";"rawdata",#N/A,TRUE,"TNZ";"in",#N/A,TRUE,"TNZ";"rawdata",#N/A,TRUE,"TMal";"in",#N/A,TRUE,"TMal";"rawdata",#N/A,TRUE,"TTT";"in",#N/A,TRUE,"TTT";"rawdata",#N/A,TRUE,"Telst";"in",#N/A,TRUE,"Telst"}</definedName>
    <definedName name="DD" localSheetId="4" hidden="1">'[3]Sum of FDC'!#REF!</definedName>
    <definedName name="DD" hidden="1">'[3]Sum of FDC'!#REF!</definedName>
    <definedName name="ddd" hidden="1">{#N/A,#N/A,TRUE,"Summary";#N/A,#N/A,TRUE,"NT 4.0";#N/A,#N/A,TRUE,"Win2K";#N/A,#N/A,TRUE,"Exchange";#N/A,#N/A,TRUE,"SNA";#N/A,#N/A,TRUE,"SQL_2K";#N/A,#N/A,TRUE,"SQL (7.0)";#N/A,#N/A,TRUE,"SQL (6.5)";#N/A,#N/A,TRUE,"SMS";#N/A,#N/A,TRUE,"IIS";#N/A,#N/A,TRUE,"OTHER"}</definedName>
    <definedName name="DDDD" localSheetId="4" hidden="1">#REF!</definedName>
    <definedName name="DDDD" hidden="1">#REF!</definedName>
    <definedName name="ddddd" hidden="1">{"10yp tariffs",#N/A,FALSE,"Celtel alternative 6"}</definedName>
    <definedName name="dddddd" hidden="1">{"10yp profit and loss",#N/A,FALSE,"Celtel alternative 6"}</definedName>
    <definedName name="dfdsafdsfds" localSheetId="4" hidden="1">#REF!</definedName>
    <definedName name="dfdsafdsfds" hidden="1">#REF!</definedName>
    <definedName name="Discount_Factor">'[8]NPV Model'!$F$33</definedName>
    <definedName name="draka" hidden="1">{"QIncStmt",#N/A,FALSE,"Quarter Inc St";"QGrthNMrgn",#N/A,FALSE,"Quarter Inc St";"SummIncStmt",#N/A,FALSE,"Income Statement";"BalanceSheet",#N/A,FALSE,"Balance Sheet";"SumCashFlow",#N/A,FALSE,"Sum Cash Flow";"DCFProjections",#N/A,FALSE,"DCF Projections";"CalcWorksheet",#N/A,FALSE,"Calc Wksht New";"DCFPresent Value",#N/A,FALSE,"DCF1";"FutureSharePrices",#N/A,FALSE,"Future Share Prices";"AVP",#N/A,FALSE,"AVP";"PV of Future Prices",#N/A,FALSE,"Fut Share Price - New EPS"}</definedName>
    <definedName name="dsbfbs" hidden="1">{"government rate calculation",#N/A,FALSE,"GA97"}</definedName>
    <definedName name="dsfa" hidden="1">{"PAGE1",#N/A,FALSE,"CPFFMSTR";"PAGE2",#N/A,FALSE,"CPFFMSTR"}</definedName>
    <definedName name="dsfsdf" localSheetId="4" hidden="1">'[3]Sum of FDC'!#REF!</definedName>
    <definedName name="dsfsdf" hidden="1">'[3]Sum of FDC'!#REF!</definedName>
    <definedName name="duplicate123A" localSheetId="4" hidden="1">#REF!</definedName>
    <definedName name="duplicate123A" hidden="1">#REF!</definedName>
    <definedName name="e" hidden="1">{"QIncStmt",#N/A,FALSE,"Quarter Inc St";"QGrthNMrgn",#N/A,FALSE,"Quarter Inc St";"SummIncStmt",#N/A,FALSE,"Income Statement";"BalanceSheet",#N/A,FALSE,"Balance Sheet";"SumCashFlow",#N/A,FALSE,"Sum Cash Flow";"DCFProjections",#N/A,FALSE,"DCF Projections";"CalcWorksheet",#N/A,FALSE,"Calc Wksht New";"DCFPresent Value",#N/A,FALSE,"DCF1";"FutureSharePrices",#N/A,FALSE,"Future Share Prices";"AVP",#N/A,FALSE,"AVP";"PV of Future Prices",#N/A,FALSE,"Fut Share Price - New EPS"}</definedName>
    <definedName name="eafo" hidden="1">{"ACC_Cars_125K_PA",#N/A,FALSE,"ACC Cars Co1 125K ";"ACC_Cars_125K_Prop",#N/A,FALSE,"ACC Cars Co1 125K "}</definedName>
    <definedName name="eafo1" hidden="1">{"ACC_Cars_400K_PA",#N/A,FALSE,"ACC Cars Co1 400K";"ACC_Cars_400K_Prop",#N/A,FALSE,"ACC Cars Co1 400K"}</definedName>
    <definedName name="eafo10" hidden="1">{"PearsonCo1_Prop",#N/A,FALSE,"Pearsons Task Co1";"PearsonCo1_PA",#N/A,FALSE,"Pearsons Task Co1"}</definedName>
    <definedName name="eafo11" hidden="1">{"PearsonCo5_Prop",#N/A,FALSE,"Pearsons Task Co5";"PearsonCo5_PA",#N/A,FALSE,"Pearsons Task Co5"}</definedName>
    <definedName name="eafo12" hidden="1">{"Seal Team J6 Sum",#N/A,FALSE,"Seal Team Summary";"Seal Team J6",#N/A,FALSE,"Seal Team ";"Seal Team ODC J6",#N/A,FALSE,"Seal Team ODCs";"Seal Team Trvl J6",#N/A,FALSE," Seal Team Trvl"}</definedName>
    <definedName name="eafo15" hidden="1">{"ACC_Cars_125K_PA",#N/A,FALSE,"ACC Cars Co1 125K ";"ACC_Cars_125K_Prop",#N/A,FALSE,"ACC Cars Co1 125K "}</definedName>
    <definedName name="eafo16" hidden="1">{"ACC_Cars_400K_PA",#N/A,FALSE,"ACC Cars Co1 400K";"ACC_Cars_400K_Prop",#N/A,FALSE,"ACC Cars Co1 400K"}</definedName>
    <definedName name="eafo17" hidden="1">{"PAGE1",#N/A,FALSE,"ACC_CARS Travel 125K";"PAGE2",#N/A,FALSE,"ACC_CARS Travel 125K"}</definedName>
    <definedName name="eafo18" hidden="1">{"Page1",#N/A,FALSE,"ACC_CARS Travel 400K";"Page2",#N/A,FALSE,"ACC_CARS Travel 400K"}</definedName>
    <definedName name="eafo19" hidden="1">{"Pre_CCB",#N/A,FALSE,"Pre CCB Pkg ";"CCB_Memb_Notbk",#N/A,FALSE,"CCB_Memb_Notebk";"CCB_Handouts",#N/A,FALSE,"Handouts";"JDISS_Brochure",#N/A,FALSE,"JDISS_Brochure";"JDISS_Minutes",#N/A,FALSE,"JDISS_Minutes";"Total_JDISS",#N/A,FALSE,"Total JDISS"}</definedName>
    <definedName name="eafo2" hidden="1">{"PAGE1",#N/A,FALSE,"ACC_CARS Travel 125K";"PAGE2",#N/A,FALSE,"ACC_CARS Travel 125K"}</definedName>
    <definedName name="eafo20" hidden="1">{"DolanCo1_PA",#N/A,FALSE,"Tina Dolan";"DolanCo1_Prop",#N/A,FALSE,"Tina Dolan"}</definedName>
    <definedName name="eafo21" hidden="1">{"Prop_350K",#N/A,FALSE,"Ebron-350K";"PA_350K",#N/A,FALSE,"Ebron-350K";"Ebron350KTrvl",#N/A,FALSE,"Ebrons Travel 350k"}</definedName>
    <definedName name="eafo22" hidden="1">{"EbronCo1_PA",#N/A,FALSE,"Ebrons Task Co1";"EbronCo1_Prop",#N/A,FALSE,"Ebrons Task Co1";"Ebron316KTrvl",#N/A,FALSE,"Ebrons Travel 316k"}</definedName>
    <definedName name="eafo23" hidden="1">{"EbronCo5_PA",#N/A,FALSE,"Ebrons Task Co5";"EbronCo5_Prop",#N/A,FALSE,"Ebrons Task Co5"}</definedName>
    <definedName name="eafo24" hidden="1">{"JDISS_Co1",#N/A,FALSE,"JDISS_Co1";"JDISSCo1_PA",#N/A,FALSE,"JDISS_Co1"}</definedName>
    <definedName name="eafo26" hidden="1">{"PearsonCo5_Prop",#N/A,FALSE,"Pearsons Task Co5";"PearsonCo5_PA",#N/A,FALSE,"Pearsons Task Co5"}</definedName>
    <definedName name="eafo27" hidden="1">{"Seal Team J6 Sum",#N/A,FALSE,"Seal Team Summary";"Seal Team J6",#N/A,FALSE,"Seal Team ";"Seal Team ODC J6",#N/A,FALSE,"Seal Team ODCs";"Seal Team Trvl J6",#N/A,FALSE," Seal Team Trvl"}</definedName>
    <definedName name="eafo3" hidden="1">{"Page1",#N/A,FALSE,"ACC_CARS Travel 400K";"Page2",#N/A,FALSE,"ACC_CARS Travel 400K"}</definedName>
    <definedName name="eafo4" hidden="1">{"Pre_CCB",#N/A,FALSE,"Pre CCB Pkg ";"CCB_Memb_Notbk",#N/A,FALSE,"CCB_Memb_Notebk";"CCB_Handouts",#N/A,FALSE,"Handouts";"JDISS_Brochure",#N/A,FALSE,"JDISS_Brochure";"JDISS_Minutes",#N/A,FALSE,"JDISS_Minutes";"Total_JDISS",#N/A,FALSE,"Total JDISS"}</definedName>
    <definedName name="eafo5" hidden="1">{"DolanCo1_PA",#N/A,FALSE,"Tina Dolan";"DolanCo1_Prop",#N/A,FALSE,"Tina Dolan"}</definedName>
    <definedName name="eafo6" hidden="1">{"Prop_350K",#N/A,FALSE,"Ebron-350K";"PA_350K",#N/A,FALSE,"Ebron-350K";"Ebron350KTrvl",#N/A,FALSE,"Ebrons Travel 350k"}</definedName>
    <definedName name="eafo7" hidden="1">{"EbronCo1_PA",#N/A,FALSE,"Ebrons Task Co1";"EbronCo1_Prop",#N/A,FALSE,"Ebrons Task Co1";"Ebron316KTrvl",#N/A,FALSE,"Ebrons Travel 316k"}</definedName>
    <definedName name="eafo8" hidden="1">{"EbronCo5_PA",#N/A,FALSE,"Ebrons Task Co5";"EbronCo5_Prop",#N/A,FALSE,"Ebrons Task Co5"}</definedName>
    <definedName name="eafo9" hidden="1">{"JDISS_Co1",#N/A,FALSE,"JDISS_Co1";"JDISSCo1_PA",#N/A,FALSE,"JDISS_Co1"}</definedName>
    <definedName name="earo25" hidden="1">{"PearsonCo1_Prop",#N/A,FALSE,"Pearsons Task Co1";"PearsonCo1_PA",#N/A,FALSE,"Pearsons Task Co1"}</definedName>
    <definedName name="eeeee" hidden="1">{"budget992000 tariff and usage",#N/A,FALSE,"Celtel alternative 6"}</definedName>
    <definedName name="eraseme" hidden="1">{"laborr",#N/A,FALSE,"Sheet1";"sumr",#N/A,FALSE,"Sheet1";"odcr",#N/A,FALSE,"Sheet1";"trip1r",#N/A,FALSE,"Sheet1";"trip2r",#N/A,FALSE,"Sheet1";"trip3r",#N/A,FALSE,"Sheet1";"trip4r",#N/A,FALSE,"Sheet1"}</definedName>
    <definedName name="eraseme1" hidden="1">{"laborr",#N/A,FALSE,"Sheet1";"sumr",#N/A,FALSE,"Sheet1";"odcr",#N/A,FALSE,"Sheet1";"trip1r",#N/A,FALSE,"Sheet1";"trip2r",#N/A,FALSE,"Sheet1";"trip3r",#N/A,FALSE,"Sheet1";"trip4r",#N/A,FALSE,"Sheet1"}</definedName>
    <definedName name="eraseme2" hidden="1">{"cptwor",#N/A,FALSE,"CP";"cpthreer",#N/A,FALSE,"CP";"sumr",#N/A,FALSE,"CP";"odcr",#N/A,FALSE,"CP"}</definedName>
    <definedName name="eraseme3" hidden="1">{"laborr",#N/A,FALSE,"Sheet1";"sumr",#N/A,FALSE,"Sheet1";"odcr",#N/A,FALSE,"Sheet1";"trip1r",#N/A,FALSE,"Sheet1"}</definedName>
    <definedName name="eraseme4" hidden="1">{"laborr",#N/A,FALSE,"costprop";"sumr",#N/A,FALSE,"costprop";"odcr",#N/A,FALSE,"costprop";"trip1r",#N/A,FALSE,"costprop";"trip2r",#N/A,FALSE,"costprop"}</definedName>
    <definedName name="eraseme5" hidden="1">{"laborr",#N/A,FALSE,"costprop";"sumr",#N/A,FALSE,"costprop";"odcr",#N/A,FALSE,"costprop";"trip1r",#N/A,FALSE,"costprop";"trip2r",#N/A,FALSE,"costprop";"trip3r",#N/A,FALSE,"costprop"}</definedName>
    <definedName name="eraseme6" hidden="1">{"par",#N/A,FALSE,"PA";"odcr",#N/A,FALSE,"PA";"paxr",#N/A,FALSE,"PA"}</definedName>
    <definedName name="eraseme7" hidden="1">{"PAGE1",#N/A,FALSE,"CPFFMSTR";"PAGE2",#N/A,FALSE,"CPFFMSTR"}</definedName>
    <definedName name="f" hidden="1">{"IS",#N/A,FALSE,"IS";"RPTIS",#N/A,FALSE,"RPTIS";"STATS",#N/A,FALSE,"STATS";"CELL",#N/A,FALSE,"CELL";"BS",#N/A,FALSE,"BS"}</definedName>
    <definedName name="ff" localSheetId="4" hidden="1">#REF!</definedName>
    <definedName name="ff" hidden="1">#REF!</definedName>
    <definedName name="fffff" hidden="1">{"projected revenue",#N/A,FALSE,"GA97"}</definedName>
    <definedName name="ffffff" hidden="1">{"budget992000 capex",#N/A,FALSE,"Celtel alternative 6"}</definedName>
    <definedName name="ffffffffff" hidden="1">{#N/A,#N/A,FALSE,"Sheet1"}</definedName>
    <definedName name="fon" hidden="1">{"coverall",#N/A,FALSE,"Definitions";"cover1",#N/A,FALSE,"Definitions";"cover2",#N/A,FALSE,"Definitions";"cover3",#N/A,FALSE,"Definitions";"cover4",#N/A,FALSE,"Definitions";"cover5",#N/A,FALSE,"Definitions";"blank",#N/A,FALSE,"Definitions"}</definedName>
    <definedName name="fr" localSheetId="4" hidden="1">#REF!</definedName>
    <definedName name="fr" hidden="1">#REF!</definedName>
    <definedName name="FTE_Cost">'[8]Independent Cost Inputs'!$G$76</definedName>
    <definedName name="fxdghsfgh" hidden="1">{#N/A,#N/A,TRUE,"Monthly w|o Wireless";#N/A,#N/A,TRUE,"Qrt w|o Wireless";#N/A,#N/A,TRUE,"FY w|o Wireless";#N/A,#N/A,TRUE,"1Q w|o Wireless";#N/A,#N/A,TRUE,"2Q w|o Wireless";#N/A,#N/A,TRUE,"3Q w|o Wireless";#N/A,#N/A,TRUE,"4Q w|o Wireless"}</definedName>
    <definedName name="g" hidden="1">{"IS",#N/A,FALSE,"IS";"RPTIS",#N/A,FALSE,"RPTIS";"STATS",#N/A,FALSE,"STATS";"BS",#N/A,FALSE,"BS"}</definedName>
    <definedName name="gf" localSheetId="4" hidden="1">[5]RATETEMP!#REF!</definedName>
    <definedName name="gf" hidden="1">[5]RATETEMP!#REF!</definedName>
    <definedName name="ggggg" hidden="1">{"budget992000_customers",#N/A,FALSE,"Celtel alternative 6"}</definedName>
    <definedName name="ggggggg" hidden="1">{"budget992000 profit and loss",#N/A,FALSE,"Celtel alternative 6"}</definedName>
    <definedName name="Govt_1_2_3" hidden="1">{#N/A,#N/A,FALSE,"Base Info";#N/A,#N/A,FALSE,"Base Info"}</definedName>
    <definedName name="Hello" localSheetId="4" hidden="1">#REF!</definedName>
    <definedName name="Hello" hidden="1">#REF!</definedName>
    <definedName name="hh" localSheetId="4" hidden="1">#REF!</definedName>
    <definedName name="hh" hidden="1">#REF!</definedName>
    <definedName name="Hickam" hidden="1">{"Base Cost",#N/A,FALSE,"Cost Formats";"Base",#N/A,FALSE,"Composite Rate";"Option 1 Cost",#N/A,FALSE,"Cost Formats";"Option 1",#N/A,FALSE,"Composite Rate";"Option 2 Cost",#N/A,FALSE,"Cost Formats";"Option 2",#N/A,FALSE,"Composite Rate";"Option 3 Cost",#N/A,FALSE,"Cost Formats";"Option 3",#N/A,FALSE,"Composite Rate";"Option 4 Cost",#N/A,FALSE,"Cost Formats";"Option 4",#N/A,FALSE,"Composite Rate";"Option 5 Cost",#N/A,FALSE,"Cost Formats";"Option 5",#N/A,FALSE,"Composite Rate";"Total Cost",#N/A,FALSE,"Cost Formats"}</definedName>
    <definedName name="Hour" hidden="1">{"GFY 1997 Summary",#N/A,FALSE,"Summary";"GFY 1998 Summary",#N/A,FALSE,"Summary";"GFY 1999 Summary",#N/A,FALSE,"Summary";"GFY 2000 Summary",#N/A,FALSE,"Summary"}</definedName>
    <definedName name="hour1" hidden="1">{"GFY 1997 Summary",#N/A,FALSE,"Summary";"GFY 1998 Summary",#N/A,FALSE,"Summary";"GFY 1999 Summary",#N/A,FALSE,"Summary";"GFY 2000 Summary",#N/A,FALSE,"Summary"}</definedName>
    <definedName name="hour23" hidden="1">{"GFY 1997 Summary",#N/A,FALSE,"Summary";"GFY 1998 Summary",#N/A,FALSE,"Summary";"GFY 1999 Summary",#N/A,FALSE,"Summary";"GFY 2000 Summary",#N/A,FALSE,"Summary"}</definedName>
    <definedName name="Hours" hidden="1">{"GFY 1997 Summary",#N/A,FALSE,"Summary";"GFY 1998 Summary",#N/A,FALSE,"Summary";"GFY 1999 Summary",#N/A,FALSE,"Summary";"GFY 2000 Summary",#N/A,FALSE,"Summary"}</definedName>
    <definedName name="HTML1_1" hidden="1">"'[SPR Analysis]Query'!$Q$62:$Y$107"</definedName>
    <definedName name="HTML1_10" hidden="1">""</definedName>
    <definedName name="HTML1_11" hidden="1">1</definedName>
    <definedName name="HTML1_12" hidden="1">"Macintosh HD:Desktop Folder:SPR-6-5.html"</definedName>
    <definedName name="HTML1_2" hidden="1">1</definedName>
    <definedName name="HTML1_3" hidden="1">""</definedName>
    <definedName name="HTML1_4" hidden="1">""</definedName>
    <definedName name="HTML1_5" hidden="1">""</definedName>
    <definedName name="HTML1_6" hidden="1">-4146</definedName>
    <definedName name="HTML1_7" hidden="1">-4146</definedName>
    <definedName name="HTML1_8" hidden="1">""</definedName>
    <definedName name="HTML1_9" hidden="1">""</definedName>
    <definedName name="HTML2_1" hidden="1">"'[SPR Analysis]Query'!$AC$62:$AK$107"</definedName>
    <definedName name="HTML2_10" hidden="1">""</definedName>
    <definedName name="HTML2_11" hidden="1">1</definedName>
    <definedName name="HTML2_12" hidden="1">"Macintosh HD:Desktop Folder:SPR-5/24.html"</definedName>
    <definedName name="HTML2_2" hidden="1">1</definedName>
    <definedName name="HTML2_3" hidden="1">"SPR Analysis"</definedName>
    <definedName name="HTML2_4" hidden="1">"Query"</definedName>
    <definedName name="HTML2_5" hidden="1">""</definedName>
    <definedName name="HTML2_6" hidden="1">-4146</definedName>
    <definedName name="HTML2_7" hidden="1">-4146</definedName>
    <definedName name="HTML2_8" hidden="1">"5/26/96"</definedName>
    <definedName name="HTML2_9" hidden="1">"Jeff O'Neil"</definedName>
    <definedName name="HTML3_1" hidden="1">"'[SPR Analysis]Query'!$AN$62:$AV$107"</definedName>
    <definedName name="HTML3_10" hidden="1">""</definedName>
    <definedName name="HTML3_11" hidden="1">1</definedName>
    <definedName name="HTML3_12" hidden="1">"Macintosh HD:Desktop Folder:SPR.6.7.html"</definedName>
    <definedName name="HTML3_2" hidden="1">1</definedName>
    <definedName name="HTML3_3" hidden="1">""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""</definedName>
    <definedName name="HTML3_9" hidden="1">""</definedName>
    <definedName name="HTML4_1" hidden="1">"'[SPR Analysis]Query'!$P$61:$Z$108"</definedName>
    <definedName name="HTML4_10" hidden="1">""</definedName>
    <definedName name="HTML4_11" hidden="1">1</definedName>
    <definedName name="HTML4_12" hidden="1">"Macintosh HD:AWIPS:SPRs:SPR Stats:SPR.html"</definedName>
    <definedName name="HTML4_2" hidden="1">1</definedName>
    <definedName name="HTML4_3" hidden="1">""</definedName>
    <definedName name="HTML4_4" hidden="1">""</definedName>
    <definedName name="HTML4_5" hidden="1">""</definedName>
    <definedName name="HTML4_6" hidden="1">-4146</definedName>
    <definedName name="HTML4_7" hidden="1">-4146</definedName>
    <definedName name="HTML4_8" hidden="1">""</definedName>
    <definedName name="HTML4_9" hidden="1">""</definedName>
    <definedName name="HTML5_1" hidden="1">"'[SPR Analysis]Query'!$Q$63:$Y$107"</definedName>
    <definedName name="HTML5_10" hidden="1">""</definedName>
    <definedName name="HTML5_11" hidden="1">1</definedName>
    <definedName name="HTML5_12" hidden="1">"Macintosh HD:AWIPS:SPRs:SPR Stats:MyHTML"</definedName>
    <definedName name="HTML5_2" hidden="1">1</definedName>
    <definedName name="HTML5_3" hidden="1">""</definedName>
    <definedName name="HTML5_4" hidden="1">""</definedName>
    <definedName name="HTML5_5" hidden="1">""</definedName>
    <definedName name="HTML5_6" hidden="1">-4146</definedName>
    <definedName name="HTML5_7" hidden="1">-4146</definedName>
    <definedName name="HTML5_8" hidden="1">""</definedName>
    <definedName name="HTML5_9" hidden="1">""</definedName>
    <definedName name="HTMLCount" hidden="1">5</definedName>
    <definedName name="HUH?" hidden="1">{#N/A,#N/A,TRUE,"Title Budget";#N/A,#N/A,TRUE,"Index Budget";#N/A,#N/A,TRUE,"Indirect Rate Summary";#N/A,#N/A,TRUE,"Indirect Rate Check";#N/A,#N/A,TRUE,"Fringe Full";#N/A,#N/A,TRUE,"Fringe Part";#N/A,#N/A,TRUE,"Fringe Score";#N/A,#N/A,TRUE,"OH HQ Office";#N/A,#N/A,TRUE,"HQ Off Telecom";#N/A,#N/A,TRUE,"OH HQ Office - CON";#N/A,#N/A,TRUE,"OH HQ Office - NSP";#N/A,#N/A,TRUE,"Client";#N/A,#N/A,TRUE,"Client Telecom";#N/A,#N/A,TRUE,"Client - CON";#N/A,#N/A,TRUE,"Client - NSP";#N/A,#N/A,TRUE,"Non-HQ";#N/A,#N/A,TRUE,"ITOP";#N/A,#N/A,TRUE,"TCC";#N/A,#N/A,TRUE,"Score";#N/A,#N/A,TRUE,"Telecom";#N/A,#N/A,TRUE,"G&amp;A I&amp;ET";#N/A,#N/A,TRUE,"G&amp;A I&amp;ET DOD";#N/A,#N/A,TRUE,"B&amp;P IET";#N/A,#N/A,TRUE,"Mktg IET";#N/A,#N/A,TRUE,"Prog Mgr IET";#N/A,#N/A,TRUE,"CON Div Mgmt GA";#N/A,#N/A,TRUE,"ESD Div Mgmt GA";#N/A,#N/A,TRUE,"SSD Div Mgmt GA";#N/A,#N/A,TRUE,"G&amp;A NSP";#N/A,#N/A,TRUE,"G&amp;A NSP DOD";#N/A,#N/A,TRUE,"B&amp;P NSP";#N/A,#N/A,TRUE,"Mktg NSP";#N/A,#N/A,TRUE,"Prog Mgr NSP";#N/A,#N/A,TRUE,"NSP Div Mgmt GA";#N/A,#N/A,TRUE,"G&amp;A Telecom";#N/A,#N/A,TRUE,"G&amp;A Telecom DOD";#N/A,#N/A,TRUE,"B&amp;P NMD";#N/A,#N/A,TRUE,"Mktg NMD";#N/A,#N/A,TRUE,"Prog Mgr NMD";#N/A,#N/A,TRUE,"NMD Div Mgmt GA";#N/A,#N/A,TRUE,"Mat Handling";#N/A,#N/A,TRUE,"G&amp;A HO";#N/A,#N/A,TRUE,"G&amp;A I&amp;ET Sup HO";#N/A,#N/A,TRUE,"Pres";#N/A,#N/A,TRUE,"VP Fina";#N/A,#N/A,TRUE,"Dyn Allo";#N/A,#N/A,TRUE,"VP HR";#N/A,#N/A,TRUE,"VP Cont";#N/A,#N/A,TRUE,"SEI";#N/A,#N/A,TRUE,"VP Bus Dev";#N/A,#N/A,TRUE,"G&amp;A I&amp;ET Sup XComp";#N/A,#N/A,TRUE,"G&amp;A I&amp;ET Adj";#N/A,#N/A,TRUE,"G&amp;A I&amp;ET Sup G&amp;A";#N/A,#N/A,TRUE,"Prop Sup";#N/A,#N/A,TRUE,"Security";#N/A,#N/A,TRUE,"Acctg";#N/A,#N/A,TRUE,"Payroll"}</definedName>
    <definedName name="Indirects" hidden="1">{#N/A,#N/A,TRUE,"Title Budget";#N/A,#N/A,TRUE,"Index Budget";#N/A,#N/A,TRUE,"Indirect Rate Summary";#N/A,#N/A,TRUE,"Indirect Rate Check";#N/A,#N/A,TRUE,"Fringe Full";#N/A,#N/A,TRUE,"Fringe Part";#N/A,#N/A,TRUE,"Fringe Score";#N/A,#N/A,TRUE,"OH HQ Office";#N/A,#N/A,TRUE,"HQ Off Telecom";#N/A,#N/A,TRUE,"OH HQ Office - CON";#N/A,#N/A,TRUE,"OH HQ Office - NSP";#N/A,#N/A,TRUE,"Client";#N/A,#N/A,TRUE,"Client Telecom";#N/A,#N/A,TRUE,"Client - CON";#N/A,#N/A,TRUE,"Client - NSP";#N/A,#N/A,TRUE,"Non-HQ";#N/A,#N/A,TRUE,"ITOP";#N/A,#N/A,TRUE,"TCC";#N/A,#N/A,TRUE,"Score";#N/A,#N/A,TRUE,"Telecom";#N/A,#N/A,TRUE,"G&amp;A I&amp;ET";#N/A,#N/A,TRUE,"G&amp;A I&amp;ET DOD";#N/A,#N/A,TRUE,"B&amp;P IET";#N/A,#N/A,TRUE,"Mktg IET";#N/A,#N/A,TRUE,"Prog Mgr IET";#N/A,#N/A,TRUE,"CON Div Mgmt GA";#N/A,#N/A,TRUE,"ESD Div Mgmt GA";#N/A,#N/A,TRUE,"SSD Div Mgmt GA";#N/A,#N/A,TRUE,"G&amp;A NSP";#N/A,#N/A,TRUE,"G&amp;A NSP DOD";#N/A,#N/A,TRUE,"B&amp;P NSP";#N/A,#N/A,TRUE,"Mktg NSP";#N/A,#N/A,TRUE,"Prog Mgr NSP";#N/A,#N/A,TRUE,"NSP Div Mgmt GA";#N/A,#N/A,TRUE,"G&amp;A Telecom";#N/A,#N/A,TRUE,"G&amp;A Telecom DOD";#N/A,#N/A,TRUE,"B&amp;P NMD";#N/A,#N/A,TRUE,"Mktg NMD";#N/A,#N/A,TRUE,"Prog Mgr NMD";#N/A,#N/A,TRUE,"NMD Div Mgmt GA";#N/A,#N/A,TRUE,"Mat Handling";#N/A,#N/A,TRUE,"G&amp;A HO";#N/A,#N/A,TRUE,"G&amp;A I&amp;ET Sup HO";#N/A,#N/A,TRUE,"Pres";#N/A,#N/A,TRUE,"VP Fina";#N/A,#N/A,TRUE,"Dyn Allo";#N/A,#N/A,TRUE,"VP HR";#N/A,#N/A,TRUE,"VP Cont";#N/A,#N/A,TRUE,"SEI";#N/A,#N/A,TRUE,"VP Bus Dev";#N/A,#N/A,TRUE,"G&amp;A I&amp;ET Sup XComp";#N/A,#N/A,TRUE,"G&amp;A I&amp;ET Adj";#N/A,#N/A,TRUE,"G&amp;A I&amp;ET Sup G&amp;A";#N/A,#N/A,TRUE,"Prop Sup";#N/A,#N/A,TRUE,"Security";#N/A,#N/A,TRUE,"Acctg";#N/A,#N/A,TRUE,"Payroll"}</definedName>
    <definedName name="install_123graph_e" localSheetId="4" hidden="1">#REF!</definedName>
    <definedName name="install_123graph_e" hidden="1">#REF!</definedName>
    <definedName name="install_123graph_ereport" localSheetId="4" hidden="1">#REF!</definedName>
    <definedName name="install_123graph_ereport" hidden="1">#REF!</definedName>
    <definedName name="install_123graph_f" localSheetId="4" hidden="1">#REF!</definedName>
    <definedName name="install_123graph_f" hidden="1">#REF!</definedName>
    <definedName name="install_123graph_freport" localSheetId="4" hidden="1">#REF!</definedName>
    <definedName name="install_123graph_freport" hidden="1">#REF!</definedName>
    <definedName name="install_key1" localSheetId="4" hidden="1">#REF!</definedName>
    <definedName name="install_key1" hidden="1">#REF!</definedName>
    <definedName name="interst" hidden="1">{#N/A,#N/A,FALSE,"A&amp;E";#N/A,#N/A,FALSE,"HighTop";#N/A,#N/A,FALSE,"JG";#N/A,#N/A,FALSE,"RI";#N/A,#N/A,FALSE,"woHT";#N/A,#N/A,FALSE,"woHT&amp;JG"}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"c1344"</definedName>
    <definedName name="IQ_ADDIN" hidden="1">"AUTO"</definedName>
    <definedName name="IQ_ADJ_AVG_BANK_ASSETS" hidden="1">"c2671"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TIONS" hidden="1">"c2837"</definedName>
    <definedName name="IQ_AIR_ORDERS" hidden="1">"c2836"</definedName>
    <definedName name="IQ_AIR_OWNED" hidden="1">"c2832"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"c1591"</definedName>
    <definedName name="IQ_AMT_OUT" hidden="1">"c2145"</definedName>
    <definedName name="IQ_ANNU_DISTRIBUTION_UNIT" hidden="1">"c3004"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PRICE_TARGET" hidden="1">"c82"</definedName>
    <definedName name="IQ_AVG_SHAREOUTSTANDING" hidden="1">"c83"</definedName>
    <definedName name="IQ_AVG_TEV" hidden="1">"c84"</definedName>
    <definedName name="IQ_AVG_VOLUME" hidden="1">"c1346"</definedName>
    <definedName name="IQ_BANK_DEBT" hidden="1">"c2544"</definedName>
    <definedName name="IQ_BANK_DEBT_PCT" hidden="1">"c2545"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NCHMARK_SECURITY" hidden="1">"c2154"</definedName>
    <definedName name="IQ_BENCHMARK_SPRD" hidden="1">"c2153"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ROK_COMISSION" hidden="1">"c98"</definedName>
    <definedName name="IQ_BROK_COMMISSION" hidden="1">"c3514"</definedName>
    <definedName name="IQ_BUILDINGS" hidden="1">"c99"</definedName>
    <definedName name="IQ_BUS_SEG_ASSETS" hidden="1">"c4067"</definedName>
    <definedName name="IQ_BUS_SEG_ASSETS_ABS" hidden="1">"c4089"</definedName>
    <definedName name="IQ_BUS_SEG_ASSETS_TOTAL" hidden="1">"c4112"</definedName>
    <definedName name="IQ_BUS_SEG_CAPEX" hidden="1">"c4079"</definedName>
    <definedName name="IQ_BUS_SEG_CAPEX_ABS" hidden="1">"c4101"</definedName>
    <definedName name="IQ_BUS_SEG_CAPEX_TOTAL" hidden="1">"c4116"</definedName>
    <definedName name="IQ_BUS_SEG_DA" hidden="1">"c4078"</definedName>
    <definedName name="IQ_BUS_SEG_DA_ABS" hidden="1">"c4100"</definedName>
    <definedName name="IQ_BUS_SEG_DA_TOTAL" hidden="1">"c4115"</definedName>
    <definedName name="IQ_BUS_SEG_EARNINGS_OP" hidden="1">"c4063"</definedName>
    <definedName name="IQ_BUS_SEG_EARNINGS_OP_ABS" hidden="1">"c4085"</definedName>
    <definedName name="IQ_BUS_SEG_EARNINGS_OP_TOTAL" hidden="1">"c4108"</definedName>
    <definedName name="IQ_BUS_SEG_EBT" hidden="1">"c4064"</definedName>
    <definedName name="IQ_BUS_SEG_EBT_ABS" hidden="1">"c4086"</definedName>
    <definedName name="IQ_BUS_SEG_EBT_TOTAL" hidden="1">"c4110"</definedName>
    <definedName name="IQ_BUS_SEG_GP" hidden="1">"c4066"</definedName>
    <definedName name="IQ_BUS_SEG_GP_ABS" hidden="1">"c4088"</definedName>
    <definedName name="IQ_BUS_SEG_GP_TOTAL" hidden="1">"c4109"</definedName>
    <definedName name="IQ_BUS_SEG_INC_TAX" hidden="1">"c4077"</definedName>
    <definedName name="IQ_BUS_SEG_INC_TAX_ABS" hidden="1">"c4099"</definedName>
    <definedName name="IQ_BUS_SEG_INC_TAX_TOTAL" hidden="1">"c4114"</definedName>
    <definedName name="IQ_BUS_SEG_INTEREST_EXP" hidden="1">"c4076"</definedName>
    <definedName name="IQ_BUS_SEG_INTEREST_EXP_ABS" hidden="1">"c4098"</definedName>
    <definedName name="IQ_BUS_SEG_INTEREST_EXP_TOTAL" hidden="1">"c4113"</definedName>
    <definedName name="IQ_BUS_SEG_NAME" hidden="1">"c5482"</definedName>
    <definedName name="IQ_BUS_SEG_NAME_ABS" hidden="1">"c5483"</definedName>
    <definedName name="IQ_BUS_SEG_NI" hidden="1">"c4065"</definedName>
    <definedName name="IQ_BUS_SEG_NI_ABS" hidden="1">"c4087"</definedName>
    <definedName name="IQ_BUS_SEG_NI_TOTAL" hidden="1">"c4111"</definedName>
    <definedName name="IQ_BUS_SEG_OPER_INC" hidden="1">"c4062"</definedName>
    <definedName name="IQ_BUS_SEG_OPER_INC_ABS" hidden="1">"c4084"</definedName>
    <definedName name="IQ_BUS_SEG_OPER_INC_TOTAL" hidden="1">"c4107"</definedName>
    <definedName name="IQ_BUS_SEG_REV" hidden="1">"c4068"</definedName>
    <definedName name="IQ_BUS_SEG_REV_ABS" hidden="1">"c4090"</definedName>
    <definedName name="IQ_BUS_SEG_REV_TOTAL" hidden="1">"c4106"</definedName>
    <definedName name="IQ_BUSINESS_DESCRIPTION" hidden="1">"c322"</definedName>
    <definedName name="IQ_BV_OVER_SHARES" hidden="1">"c1349"</definedName>
    <definedName name="IQ_BV_SHARE" hidden="1">"c100"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Y" hidden="1">"c102"</definedName>
    <definedName name="IQ_CALC_TYPE_BS" hidden="1">"c3086"</definedName>
    <definedName name="IQ_CALC_TYPE_CF" hidden="1">"c3085"</definedName>
    <definedName name="IQ_CALC_TYPE_IS" hidden="1">"c3084"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_LOSS_CF_1YR" hidden="1">"c3474"</definedName>
    <definedName name="IQ_CAP_LOSS_CF_2YR" hidden="1">"c3475"</definedName>
    <definedName name="IQ_CAP_LOSS_CF_3YR" hidden="1">"c3476"</definedName>
    <definedName name="IQ_CAP_LOSS_CF_4YR" hidden="1">"c3477"</definedName>
    <definedName name="IQ_CAP_LOSS_CF_5YR" hidden="1">"c3478"</definedName>
    <definedName name="IQ_CAP_LOSS_CF_AFTER_FIVE" hidden="1">"c3479"</definedName>
    <definedName name="IQ_CAP_LOSS_CF_MAX_YEAR" hidden="1">"c3482"</definedName>
    <definedName name="IQ_CAP_LOSS_CF_NO_EXP" hidden="1">"c3480"</definedName>
    <definedName name="IQ_CAP_LOSS_CF_TOTAL" hidden="1">"c3481"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IZED_INTEREST" hidden="1">"c3460"</definedName>
    <definedName name="IQ_CAPITALIZED_INTEREST_BOP" hidden="1">"c3459"</definedName>
    <definedName name="IQ_CAPITALIZED_INTEREST_EOP" hidden="1">"c3464"</definedName>
    <definedName name="IQ_CAPITALIZED_INTEREST_EXP" hidden="1">"c3461"</definedName>
    <definedName name="IQ_CAPITALIZED_INTEREST_OTHER_ADJ" hidden="1">"c3463"</definedName>
    <definedName name="IQ_CAPITALIZED_INTEREST_WRITE_OFF" hidden="1">"c3462"</definedName>
    <definedName name="IQ_CASH" hidden="1">"c1458"</definedName>
    <definedName name="IQ_CASH_ACQUIRE_CF" hidden="1">"c116"</definedName>
    <definedName name="IQ_CASH_CONVERSION" hidden="1">"c117"</definedName>
    <definedName name="IQ_CASH_DUE_BANKS" hidden="1">"c1351"</definedName>
    <definedName name="IQ_CASH_EQUIV" hidden="1">"c118"</definedName>
    <definedName name="IQ_CASH_FINAN" hidden="1">"c119"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OPER_ASSETS" hidden="1">"c3592"</definedName>
    <definedName name="IQ_CHANGE_NET_WORKING_CAPITAL" hidden="1">"c1909"</definedName>
    <definedName name="IQ_CHANGE_OTHER_NET_OPER_ASSETS" hidden="1">"c3593"</definedName>
    <definedName name="IQ_CHANGE_OTHER_NET_OPER_ASSETS_BNK" hidden="1">"c3594"</definedName>
    <definedName name="IQ_CHANGE_OTHER_NET_OPER_ASSETS_BR" hidden="1">"c3595"</definedName>
    <definedName name="IQ_CHANGE_OTHER_NET_OPER_ASSETS_FIN" hidden="1">"c3596"</definedName>
    <definedName name="IQ_CHANGE_OTHER_NET_OPER_ASSETS_INS" hidden="1">"c3597"</definedName>
    <definedName name="IQ_CHANGE_OTHER_NET_OPER_ASSETS_REIT" hidden="1">"c3598"</definedName>
    <definedName name="IQ_CHANGE_OTHER_NET_OPER_ASSETS_UTI" hidden="1">"c3599"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ED" hidden="1">"c2681"</definedName>
    <definedName name="IQ_CLASSA_OPTIONS_GRANTED" hidden="1">"c2680"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ID" hidden="1">"c3513"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NV_DATE" hidden="1">"c2191"</definedName>
    <definedName name="IQ_CONV_EXP_DATE" hidden="1">"c3043"</definedName>
    <definedName name="IQ_CONV_PREMIUM" hidden="1">"c2195"</definedName>
    <definedName name="IQ_CONV_PRICE" hidden="1">"c2193"</definedName>
    <definedName name="IQ_CONV_RATE" hidden="1">"c2192"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T" hidden="1">"c2536"</definedName>
    <definedName name="IQ_CONVERT_PCT" hidden="1">"c2537"</definedName>
    <definedName name="IQ_CONVEXITY" hidden="1">"c2182"</definedName>
    <definedName name="IQ_COST_BORROWING" hidden="1">"c2936"</definedName>
    <definedName name="IQ_COST_BORROWINGS" hidden="1">"c225"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P" hidden="1">"c2495"</definedName>
    <definedName name="IQ_CP_PCT" hidden="1">"c2496"</definedName>
    <definedName name="IQ_CQ" hidden="1">5000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PORT_PCT" hidden="1">"c2541"</definedName>
    <definedName name="IQ_CURRENT_RATIO" hidden="1">"c246"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EBITDA" hidden="1">"c5528"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TED_DATE" hidden="1">"c2185"</definedName>
    <definedName name="IQ_DAY_COUNT" hidden="1">"c2161"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POSITS_FIN" hidden="1">"c321"</definedName>
    <definedName name="IQ_DEPOSITS_INTEREST_SECURITIES" hidden="1">"c5509"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SCRIPTION_LONG" hidden="1">"c1520"</definedName>
    <definedName name="IQ_DEVELOP_LAND" hidden="1">"c323"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STRIBUTABLE_CASH" hidden="1">"c3002"</definedName>
    <definedName name="IQ_DISTRIBUTABLE_CASH_PAYOUT" hidden="1">"c3005"</definedName>
    <definedName name="IQ_DISTRIBUTABLE_CASH_SHARE" hidden="1">"c3003"</definedName>
    <definedName name="IQ_DIV_AMOUNT" hidden="1">"c3041"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DURATION" hidden="1">"c2181"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BIT" hidden="1">"c352"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EQ_INC" hidden="1">"c3498"</definedName>
    <definedName name="IQ_EBIT_EQ_INC_EXCL_SBC" hidden="1">"c3502"</definedName>
    <definedName name="IQ_EBIT_EXCL_SBC" hidden="1">"c3082"</definedName>
    <definedName name="IQ_EBIT_INT" hidden="1">"c360"</definedName>
    <definedName name="IQ_EBIT_MARGIN" hidden="1">"c359"</definedName>
    <definedName name="IQ_EBIT_OVER_IE" hidden="1">"c1369"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EQ_INC" hidden="1">"c3497"</definedName>
    <definedName name="IQ_EBITA_EQ_INC_EXCL_SBC" hidden="1">"c3501"</definedName>
    <definedName name="IQ_EBITA_EXCL_SBC" hidden="1">"c3080"</definedName>
    <definedName name="IQ_EBITA_MARGIN" hidden="1">"c1963"</definedName>
    <definedName name="IQ_EBITDA" hidden="1">"c361"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CAPEX_INT" hidden="1">"c368"</definedName>
    <definedName name="IQ_EBITDA_CAPEX_OVER_TOTAL_IE" hidden="1">"c1370"</definedName>
    <definedName name="IQ_EBITDA_EQ_INC" hidden="1">"c3496"</definedName>
    <definedName name="IQ_EBITDA_EQ_INC_EXCL_SBC" hidden="1">"c3500"</definedName>
    <definedName name="IQ_EBITDA_EST" hidden="1">"c369"</definedName>
    <definedName name="IQ_EBITDA_EXCL_SBC" hidden="1">"c3081"</definedName>
    <definedName name="IQ_EBITDA_HIGH_EST" hidden="1">"c370"</definedName>
    <definedName name="IQ_EBITDA_INT" hidden="1">"c373"</definedName>
    <definedName name="IQ_EBITDA_LOW_EST" hidden="1">"c371"</definedName>
    <definedName name="IQ_EBITDA_MARGIN" hidden="1">"c372"</definedName>
    <definedName name="IQ_EBITDA_NUM_EST" hidden="1">"c374"</definedName>
    <definedName name="IQ_EBITDA_OVER_TOTAL_IE" hidden="1">"c1371"</definedName>
    <definedName name="IQ_EBITDA_STDDEV_EST" hidden="1">"c375"</definedName>
    <definedName name="IQ_EBITDAR" hidden="1">"c2989"</definedName>
    <definedName name="IQ_EBITDAR_EQ_INC" hidden="1">"c3499"</definedName>
    <definedName name="IQ_EBITDAR_EQ_INC_EXCL_SBC" hidden="1">"c3503"</definedName>
    <definedName name="IQ_EBITDAR_EXCL_SBC" hidden="1">"c3083"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UTI" hidden="1">"c390"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"c1348"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EST" hidden="1">"c399"</definedName>
    <definedName name="IQ_EPS_HIGH_EST" hidden="1">"c400"</definedName>
    <definedName name="IQ_EPS_LOW_EST" hidden="1">"c401"</definedName>
    <definedName name="IQ_EPS_NORM" hidden="1">"c1902"</definedName>
    <definedName name="IQ_EPS_NUM_EST" hidden="1">"c402"</definedName>
    <definedName name="IQ_EPS_STDDEV_EST" hidden="1">"c403"</definedName>
    <definedName name="IQ_EQUITY_AFFIL" hidden="1">"c1451"</definedName>
    <definedName name="IQ_EQUITY_METHOD" hidden="1">"c404"</definedName>
    <definedName name="IQ_EQV_OVER_BV" hidden="1">"c1596"</definedName>
    <definedName name="IQ_EQV_OVER_LTM_PRETAX_INC" hidden="1">"c1390"</definedName>
    <definedName name="IQ_ESOP_DEBT" hidden="1">"c1597"</definedName>
    <definedName name="IQ_EST_ACT_EPS" hidden="1">"c1648"</definedName>
    <definedName name="IQ_EST_DATE" hidden="1">"c1634"</definedName>
    <definedName name="IQ_EST_EPS_GROWTH_1YR" hidden="1">"c1636"</definedName>
    <definedName name="IQ_EST_EPS_GROWTH_2YR" hidden="1">"c1637"</definedName>
    <definedName name="IQ_EST_EPS_GROWTH_Q_1YR" hidden="1">"c1641"</definedName>
    <definedName name="IQ_EST_EPS_SURPRISE" hidden="1">"c1635"</definedName>
    <definedName name="IQ_EST_REV_GROWTH_1YR" hidden="1">"c1638"</definedName>
    <definedName name="IQ_EST_REV_GROWTH_2YR" hidden="1">"c1639"</definedName>
    <definedName name="IQ_EST_REV_GROWTH_Q_1YR" hidden="1">"c1640"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AL_DATE" hidden="1">"c2180"</definedName>
    <definedName name="IQ_EXCHANGE" hidden="1">"c405"</definedName>
    <definedName name="IQ_EXCISE_TAXES_EXCL_SALES" hidden="1">"c5515"</definedName>
    <definedName name="IQ_EXCISE_TAXES_INCL_SALES" hidden="1">"c5514"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FDIC" hidden="1">"c417"</definedName>
    <definedName name="IQ_FEDFUNDS_SOLD" hidden="1">"c2256"</definedName>
    <definedName name="IQ_FFO" hidden="1">"c1574"</definedName>
    <definedName name="IQ_FFO_EST" hidden="1">"c418"</definedName>
    <definedName name="IQ_FFO_HIGH_EST" hidden="1">"c419"</definedName>
    <definedName name="IQ_FFO_LOW_EST" hidden="1">"c420"</definedName>
    <definedName name="IQ_FFO_NUM_EST" hidden="1">"c421"</definedName>
    <definedName name="IQ_FFO_PAYOUT_RATIO" hidden="1">"c3492"</definedName>
    <definedName name="IQ_FFO_STDDEV_EST" hidden="1">"c422"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IV_ASSETS_CURRENT" hidden="1">"c427"</definedName>
    <definedName name="IQ_FIN_DIV_ASSETS_LT" hidden="1">"c428"</definedName>
    <definedName name="IQ_FIN_DIV_CURRENT_PORT_DEBT_TOTAL" hidden="1">"c5524"</definedName>
    <definedName name="IQ_FIN_DIV_CURRENT_PORT_LEASES_TOTAL" hidden="1">"c5523"</definedName>
    <definedName name="IQ_FIN_DIV_DEBT_CURRENT" hidden="1">"c429"</definedName>
    <definedName name="IQ_FIN_DIV_DEBT_LT" hidden="1">"c430"</definedName>
    <definedName name="IQ_FIN_DIV_DEBT_LT_TOTAL" hidden="1">"c5526"</definedName>
    <definedName name="IQ_FIN_DIV_EXP" hidden="1">"c431"</definedName>
    <definedName name="IQ_FIN_DIV_INT_EXP" hidden="1">"c432"</definedName>
    <definedName name="IQ_FIN_DIV_LEASES_LT_TOTAL" hidden="1">"c5525"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NOTES_PAY_TOTAL" hidden="1">"c5522"</definedName>
    <definedName name="IQ_FIN_DIV_REV" hidden="1">"c437"</definedName>
    <definedName name="IQ_FIN_DIV_ST_DEBT_TOTAL" hidden="1">"c5527"</definedName>
    <definedName name="IQ_FINANCING_CASH" hidden="1">"c1405"</definedName>
    <definedName name="IQ_FINANCING_CASH_SUPPL" hidden="1">"c1406"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"c1376"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Y" hidden="1">1000</definedName>
    <definedName name="IQ_GA_EXP" hidden="1">"c2241"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EO_SEG_ASSETS" hidden="1">"c4069"</definedName>
    <definedName name="IQ_GEO_SEG_ASSETS_ABS" hidden="1">"c4091"</definedName>
    <definedName name="IQ_GEO_SEG_ASSETS_TOTAL" hidden="1">"c4123"</definedName>
    <definedName name="IQ_GEO_SEG_CAPEX" hidden="1">"c4083"</definedName>
    <definedName name="IQ_GEO_SEG_CAPEX_ABS" hidden="1">"c4105"</definedName>
    <definedName name="IQ_GEO_SEG_CAPEX_TOTAL" hidden="1">"c4127"</definedName>
    <definedName name="IQ_GEO_SEG_DA" hidden="1">"c4082"</definedName>
    <definedName name="IQ_GEO_SEG_DA_ABS" hidden="1">"c4104"</definedName>
    <definedName name="IQ_GEO_SEG_DA_TOTAL" hidden="1">"c4126"</definedName>
    <definedName name="IQ_GEO_SEG_EARNINGS_OP" hidden="1">"c4073"</definedName>
    <definedName name="IQ_GEO_SEG_EARNINGS_OP_ABS" hidden="1">"c4095"</definedName>
    <definedName name="IQ_GEO_SEG_EARNINGS_OP_TOTAL" hidden="1">"c4119"</definedName>
    <definedName name="IQ_GEO_SEG_EBT" hidden="1">"c4072"</definedName>
    <definedName name="IQ_GEO_SEG_EBT_ABS" hidden="1">"c4094"</definedName>
    <definedName name="IQ_GEO_SEG_EBT_TOTAL" hidden="1">"c4121"</definedName>
    <definedName name="IQ_GEO_SEG_GP" hidden="1">"c4070"</definedName>
    <definedName name="IQ_GEO_SEG_GP_ABS" hidden="1">"c4092"</definedName>
    <definedName name="IQ_GEO_SEG_GP_TOTAL" hidden="1">"c4120"</definedName>
    <definedName name="IQ_GEO_SEG_INC_TAX" hidden="1">"c4081"</definedName>
    <definedName name="IQ_GEO_SEG_INC_TAX_ABS" hidden="1">"c4103"</definedName>
    <definedName name="IQ_GEO_SEG_INC_TAX_TOTAL" hidden="1">"c4125"</definedName>
    <definedName name="IQ_GEO_SEG_INTEREST_EXP" hidden="1">"c4080"</definedName>
    <definedName name="IQ_GEO_SEG_INTEREST_EXP_ABS" hidden="1">"c4102"</definedName>
    <definedName name="IQ_GEO_SEG_INTEREST_EXP_TOTAL" hidden="1">"c4124"</definedName>
    <definedName name="IQ_GEO_SEG_NAME" hidden="1">"c5484"</definedName>
    <definedName name="IQ_GEO_SEG_NAME_ABS" hidden="1">"c5485"</definedName>
    <definedName name="IQ_GEO_SEG_NI" hidden="1">"c4071"</definedName>
    <definedName name="IQ_GEO_SEG_NI_ABS" hidden="1">"c4093"</definedName>
    <definedName name="IQ_GEO_SEG_NI_TOTAL" hidden="1">"c4122"</definedName>
    <definedName name="IQ_GEO_SEG_OPER_INC" hidden="1">"c4075"</definedName>
    <definedName name="IQ_GEO_SEG_OPER_INC_ABS" hidden="1">"c4097"</definedName>
    <definedName name="IQ_GEO_SEG_OPER_INC_TOTAL" hidden="1">"c4118"</definedName>
    <definedName name="IQ_GEO_SEG_REV" hidden="1">"c4074"</definedName>
    <definedName name="IQ_GEO_SEG_REV_ABS" hidden="1">"c4096"</definedName>
    <definedName name="IQ_GEO_SEG_REV_TOTAL" hidden="1">"c4117"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C_EARNED" hidden="1">"c2747"</definedName>
    <definedName name="IQ_GROSS_PROFIT" hidden="1">"c1378"</definedName>
    <definedName name="IQ_GROSS_SPRD" hidden="1">"c2155"</definedName>
    <definedName name="IQ_GROSS_WRITTEN" hidden="1">"c2726"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DUSTRY" hidden="1">"c3601"</definedName>
    <definedName name="IQ_INDUSTRY_GROUP" hidden="1">"c3602"</definedName>
    <definedName name="IQ_INDUSTRY_SECTOR" hidden="1">"c3603"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"c1407"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GOV_SECURITY" hidden="1">"c5510"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MUNI_SECURITY" hidden="1">"c5512"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NVEST_SECURITY_SUPPL" hidden="1">"c5511"</definedName>
    <definedName name="IQ_IPRD" hidden="1">"c644"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H_STATUTORY_SURPLUS" hidden="1">"c2771"</definedName>
    <definedName name="IQ_LICENSED_POPS" hidden="1">"c2123"</definedName>
    <definedName name="IQ_LIFE_EARNED" hidden="1">"c2739"</definedName>
    <definedName name="IQ_LIFOR" hidden="1">"c655"</definedName>
    <definedName name="IQ_LL" hidden="1">"c656"</definedName>
    <definedName name="IQ_LOAN_LEASE_RECEIV" hidden="1">"c657"</definedName>
    <definedName name="IQ_LOAN_LOSS" hidden="1">"c1386"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LOSS_EXP" hidden="1">"c672"</definedName>
    <definedName name="IQ_LOSS_TO_NET_EARNED" hidden="1">"c2751"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MACHINERY" hidden="1">"c711"</definedName>
    <definedName name="IQ_MAINT_CAPEX" hidden="1">"c2947"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RKET_CAP_LFCF" hidden="1">"c2209"</definedName>
    <definedName name="IQ_MARKETCAP" hidden="1">"c712"</definedName>
    <definedName name="IQ_MARKETING" hidden="1">"c2239"</definedName>
    <definedName name="IQ_MATURITY_DATE" hidden="1">"c2146"</definedName>
    <definedName name="IQ_MC_RATIO" hidden="1">"c2783"</definedName>
    <definedName name="IQ_MC_STATUTORY_SURPLUS" hidden="1">"c2772"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M_ACCOUNT" hidden="1">"c743"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SERV_RIGHTS" hidden="1">"c2242"</definedName>
    <definedName name="IQ_NET_CHANGE" hidden="1">"c749"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EBITDA" hidden="1">"c750"</definedName>
    <definedName name="IQ_NET_DEBT_EBITDA_CAPEX" hidden="1">"c2949"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EARNED" hidden="1">"c2734"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IFE_INS_IN_FORCE" hidden="1">"c2769"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ET_TO_GROSS_EARNED" hidden="1">"c2750"</definedName>
    <definedName name="IQ_NET_TO_GROSS_WRITTEN" hidden="1">"c2729"</definedName>
    <definedName name="IQ_NET_WORKING_CAP" hidden="1">"c3493"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MARGIN" hidden="1">"c794"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SFAS" hidden="1">"c795"</definedName>
    <definedName name="IQ_NOL_CF_1YR" hidden="1">"c3465"</definedName>
    <definedName name="IQ_NOL_CF_2YR" hidden="1">"c3466"</definedName>
    <definedName name="IQ_NOL_CF_3YR" hidden="1">"c3467"</definedName>
    <definedName name="IQ_NOL_CF_4YR" hidden="1">"c3468"</definedName>
    <definedName name="IQ_NOL_CF_5YR" hidden="1">"c3469"</definedName>
    <definedName name="IQ_NOL_CF_AFTER_FIVE" hidden="1">"c3470"</definedName>
    <definedName name="IQ_NOL_CF_MAX_YEAR" hidden="1">"c3473"</definedName>
    <definedName name="IQ_NOL_CF_NO_EXP" hidden="1">"c3471"</definedName>
    <definedName name="IQ_NOL_CF_TOTAL" hidden="1">"c3472"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CASH_PENSION_EXP" hidden="1">"c3000"</definedName>
    <definedName name="IQ_NONRECOURSE_DEBT" hidden="1">"c2550"</definedName>
    <definedName name="IQ_NONRECOURSE_DEBT_PCT" hidden="1">"c2551"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VISIONS_GAS" hidden="1">"c2042"</definedName>
    <definedName name="IQ_OG_REVISIONS_NGL" hidden="1">"c2913"</definedName>
    <definedName name="IQ_OG_REVISIONS_OIL" hidden="1">"c2030"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UNDEVELOPED_RESERVES_GAS" hidden="1">"c2051"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B_ACCRUED_LIAB" hidden="1">"c3308"</definedName>
    <definedName name="IQ_OPEB_ACCRUED_LIAB_DOM" hidden="1">"c3306"</definedName>
    <definedName name="IQ_OPEB_ACCRUED_LIAB_FOREIGN" hidden="1">"c3307"</definedName>
    <definedName name="IQ_OPEB_ACCUM_OTHER_CI" hidden="1">"c3314"</definedName>
    <definedName name="IQ_OPEB_ACCUM_OTHER_CI_DOM" hidden="1">"c3312"</definedName>
    <definedName name="IQ_OPEB_ACCUM_OTHER_CI_FOREIGN" hidden="1">"c3313"</definedName>
    <definedName name="IQ_OPEB_ASSETS" hidden="1">"c3356"</definedName>
    <definedName name="IQ_OPEB_ASSETS_ACQ" hidden="1">"c3347"</definedName>
    <definedName name="IQ_OPEB_ASSETS_ACQ_DOM" hidden="1">"c3345"</definedName>
    <definedName name="IQ_OPEB_ASSETS_ACQ_FOREIGN" hidden="1">"c3346"</definedName>
    <definedName name="IQ_OPEB_ASSETS_ACTUAL_RETURN" hidden="1">"c3332"</definedName>
    <definedName name="IQ_OPEB_ASSETS_ACTUAL_RETURN_DOM" hidden="1">"c3330"</definedName>
    <definedName name="IQ_OPEB_ASSETS_ACTUAL_RETURN_FOREIGN" hidden="1">"c3331"</definedName>
    <definedName name="IQ_OPEB_ASSETS_BEG" hidden="1">"c3329"</definedName>
    <definedName name="IQ_OPEB_ASSETS_BEG_DOM" hidden="1">"c3327"</definedName>
    <definedName name="IQ_OPEB_ASSETS_BEG_FOREIGN" hidden="1">"c3328"</definedName>
    <definedName name="IQ_OPEB_ASSETS_BENEFITS_PAID" hidden="1">"c3341"</definedName>
    <definedName name="IQ_OPEB_ASSETS_BENEFITS_PAID_DOM" hidden="1">"c3339"</definedName>
    <definedName name="IQ_OPEB_ASSETS_BENEFITS_PAID_FOREIGN" hidden="1">"c3340"</definedName>
    <definedName name="IQ_OPEB_ASSETS_CURTAIL" hidden="1">"c3350"</definedName>
    <definedName name="IQ_OPEB_ASSETS_CURTAIL_DOM" hidden="1">"c3348"</definedName>
    <definedName name="IQ_OPEB_ASSETS_CURTAIL_FOREIGN" hidden="1">"c3349"</definedName>
    <definedName name="IQ_OPEB_ASSETS_DOM" hidden="1">"c3354"</definedName>
    <definedName name="IQ_OPEB_ASSETS_EMPLOYER_CONTRIBUTIONS" hidden="1">"c3335"</definedName>
    <definedName name="IQ_OPEB_ASSETS_EMPLOYER_CONTRIBUTIONS_DOM" hidden="1">"c3333"</definedName>
    <definedName name="IQ_OPEB_ASSETS_EMPLOYER_CONTRIBUTIONS_FOREIGN" hidden="1">"c3334"</definedName>
    <definedName name="IQ_OPEB_ASSETS_FOREIGN" hidden="1">"c3355"</definedName>
    <definedName name="IQ_OPEB_ASSETS_FX_ADJ" hidden="1">"c3344"</definedName>
    <definedName name="IQ_OPEB_ASSETS_FX_ADJ_DOM" hidden="1">"c3342"</definedName>
    <definedName name="IQ_OPEB_ASSETS_FX_ADJ_FOREIGN" hidden="1">"c3343"</definedName>
    <definedName name="IQ_OPEB_ASSETS_OTHER_PLAN_ADJ" hidden="1">"c3353"</definedName>
    <definedName name="IQ_OPEB_ASSETS_OTHER_PLAN_ADJ_DOM" hidden="1">"c3351"</definedName>
    <definedName name="IQ_OPEB_ASSETS_OTHER_PLAN_ADJ_FOREIGN" hidden="1">"c3352"</definedName>
    <definedName name="IQ_OPEB_ASSETS_PARTICIP_CONTRIBUTIONS" hidden="1">"c3338"</definedName>
    <definedName name="IQ_OPEB_ASSETS_PARTICIP_CONTRIBUTIONS_DOM" hidden="1">"c3336"</definedName>
    <definedName name="IQ_OPEB_ASSETS_PARTICIP_CONTRIBUTIONS_FOREIGN" hidden="1">"c3337"</definedName>
    <definedName name="IQ_OPEB_BENEFIT_INFO_DATE" hidden="1">"c3410"</definedName>
    <definedName name="IQ_OPEB_BENEFIT_INFO_DATE_DOM" hidden="1">"c3408"</definedName>
    <definedName name="IQ_OPEB_BENEFIT_INFO_DATE_FOREIGN" hidden="1">"c3409"</definedName>
    <definedName name="IQ_OPEB_BREAKDOWN_EQ" hidden="1">"c3275"</definedName>
    <definedName name="IQ_OPEB_BREAKDOWN_EQ_DOM" hidden="1">"c3273"</definedName>
    <definedName name="IQ_OPEB_BREAKDOWN_EQ_FOREIGN" hidden="1">"c3274"</definedName>
    <definedName name="IQ_OPEB_BREAKDOWN_FI" hidden="1">"c3278"</definedName>
    <definedName name="IQ_OPEB_BREAKDOWN_FI_DOM" hidden="1">"c3276"</definedName>
    <definedName name="IQ_OPEB_BREAKDOWN_FI_FOREIGN" hidden="1">"c3277"</definedName>
    <definedName name="IQ_OPEB_BREAKDOWN_OTHER" hidden="1">"c3284"</definedName>
    <definedName name="IQ_OPEB_BREAKDOWN_OTHER_DOM" hidden="1">"c3282"</definedName>
    <definedName name="IQ_OPEB_BREAKDOWN_OTHER_FOREIGN" hidden="1">"c3283"</definedName>
    <definedName name="IQ_OPEB_BREAKDOWN_PCT_EQ" hidden="1">"c3263"</definedName>
    <definedName name="IQ_OPEB_BREAKDOWN_PCT_EQ_DOM" hidden="1">"c3261"</definedName>
    <definedName name="IQ_OPEB_BREAKDOWN_PCT_EQ_FOREIGN" hidden="1">"c3262"</definedName>
    <definedName name="IQ_OPEB_BREAKDOWN_PCT_FI" hidden="1">"c3266"</definedName>
    <definedName name="IQ_OPEB_BREAKDOWN_PCT_FI_DOM" hidden="1">"c3264"</definedName>
    <definedName name="IQ_OPEB_BREAKDOWN_PCT_FI_FOREIGN" hidden="1">"c3265"</definedName>
    <definedName name="IQ_OPEB_BREAKDOWN_PCT_OTHER" hidden="1">"c3272"</definedName>
    <definedName name="IQ_OPEB_BREAKDOWN_PCT_OTHER_DOM" hidden="1">"c3270"</definedName>
    <definedName name="IQ_OPEB_BREAKDOWN_PCT_OTHER_FOREIGN" hidden="1">"c3271"</definedName>
    <definedName name="IQ_OPEB_BREAKDOWN_PCT_RE" hidden="1">"c3269"</definedName>
    <definedName name="IQ_OPEB_BREAKDOWN_PCT_RE_DOM" hidden="1">"c3267"</definedName>
    <definedName name="IQ_OPEB_BREAKDOWN_PCT_RE_FOREIGN" hidden="1">"c3268"</definedName>
    <definedName name="IQ_OPEB_BREAKDOWN_RE" hidden="1">"c3281"</definedName>
    <definedName name="IQ_OPEB_BREAKDOWN_RE_DOM" hidden="1">"c3279"</definedName>
    <definedName name="IQ_OPEB_BREAKDOWN_RE_FOREIGN" hidden="1">"c3280"</definedName>
    <definedName name="IQ_OPEB_DECREASE_EFFECT_PBO" hidden="1">"c3458"</definedName>
    <definedName name="IQ_OPEB_DECREASE_EFFECT_PBO_DOM" hidden="1">"c3456"</definedName>
    <definedName name="IQ_OPEB_DECREASE_EFFECT_PBO_FOREIGN" hidden="1">"c3457"</definedName>
    <definedName name="IQ_OPEB_DECREASE_EFFECT_SERVICE_INT_COST" hidden="1">"c3455"</definedName>
    <definedName name="IQ_OPEB_DECREASE_EFFECT_SERVICE_INT_COST_DOM" hidden="1">"c3453"</definedName>
    <definedName name="IQ_OPEB_DECREASE_EFFECT_SERVICE_INT_COST_FOREIGN" hidden="1">"c3454"</definedName>
    <definedName name="IQ_OPEB_DISC_RATE_MAX" hidden="1">"c3422"</definedName>
    <definedName name="IQ_OPEB_DISC_RATE_MAX_DOM" hidden="1">"c3420"</definedName>
    <definedName name="IQ_OPEB_DISC_RATE_MAX_FOREIGN" hidden="1">"c3421"</definedName>
    <definedName name="IQ_OPEB_DISC_RATE_MIN" hidden="1">"c3419"</definedName>
    <definedName name="IQ_OPEB_DISC_RATE_MIN_DOM" hidden="1">"c3417"</definedName>
    <definedName name="IQ_OPEB_DISC_RATE_MIN_FOREIGN" hidden="1">"c3418"</definedName>
    <definedName name="IQ_OPEB_EST_BENEFIT_1YR" hidden="1">"c3287"</definedName>
    <definedName name="IQ_OPEB_EST_BENEFIT_1YR_DOM" hidden="1">"c3285"</definedName>
    <definedName name="IQ_OPEB_EST_BENEFIT_1YR_FOREIGN" hidden="1">"c3286"</definedName>
    <definedName name="IQ_OPEB_EST_BENEFIT_2YR" hidden="1">"c3290"</definedName>
    <definedName name="IQ_OPEB_EST_BENEFIT_2YR_DOM" hidden="1">"c3288"</definedName>
    <definedName name="IQ_OPEB_EST_BENEFIT_2YR_FOREIGN" hidden="1">"c3289"</definedName>
    <definedName name="IQ_OPEB_EST_BENEFIT_3YR" hidden="1">"c3293"</definedName>
    <definedName name="IQ_OPEB_EST_BENEFIT_3YR_DOM" hidden="1">"c3291"</definedName>
    <definedName name="IQ_OPEB_EST_BENEFIT_3YR_FOREIGN" hidden="1">"c3292"</definedName>
    <definedName name="IQ_OPEB_EST_BENEFIT_4YR" hidden="1">"c3296"</definedName>
    <definedName name="IQ_OPEB_EST_BENEFIT_4YR_DOM" hidden="1">"c3294"</definedName>
    <definedName name="IQ_OPEB_EST_BENEFIT_4YR_FOREIGN" hidden="1">"c3295"</definedName>
    <definedName name="IQ_OPEB_EST_BENEFIT_5YR" hidden="1">"c3299"</definedName>
    <definedName name="IQ_OPEB_EST_BENEFIT_5YR_DOM" hidden="1">"c3297"</definedName>
    <definedName name="IQ_OPEB_EST_BENEFIT_5YR_FOREIGN" hidden="1">"c3298"</definedName>
    <definedName name="IQ_OPEB_EST_BENEFIT_AFTER5" hidden="1">"c3302"</definedName>
    <definedName name="IQ_OPEB_EST_BENEFIT_AFTER5_DOM" hidden="1">"c3300"</definedName>
    <definedName name="IQ_OPEB_EST_BENEFIT_AFTER5_FOREIGN" hidden="1">"c3301"</definedName>
    <definedName name="IQ_OPEB_EXP_RATE_RETURN_MAX" hidden="1">"c3434"</definedName>
    <definedName name="IQ_OPEB_EXP_RATE_RETURN_MAX_DOM" hidden="1">"c3432"</definedName>
    <definedName name="IQ_OPEB_EXP_RATE_RETURN_MAX_FOREIGN" hidden="1">"c3433"</definedName>
    <definedName name="IQ_OPEB_EXP_RATE_RETURN_MIN" hidden="1">"c3431"</definedName>
    <definedName name="IQ_OPEB_EXP_RATE_RETURN_MIN_DOM" hidden="1">"c3429"</definedName>
    <definedName name="IQ_OPEB_EXP_RATE_RETURN_MIN_FOREIGN" hidden="1">"c3430"</definedName>
    <definedName name="IQ_OPEB_EXP_RETURN" hidden="1">"c3398"</definedName>
    <definedName name="IQ_OPEB_EXP_RETURN_DOM" hidden="1">"c3396"</definedName>
    <definedName name="IQ_OPEB_EXP_RETURN_FOREIGN" hidden="1">"c3397"</definedName>
    <definedName name="IQ_OPEB_HEALTH_COST_TREND_INITIAL" hidden="1">"c3413"</definedName>
    <definedName name="IQ_OPEB_HEALTH_COST_TREND_INITIAL_DOM" hidden="1">"c3411"</definedName>
    <definedName name="IQ_OPEB_HEALTH_COST_TREND_INITIAL_FOREIGN" hidden="1">"c3412"</definedName>
    <definedName name="IQ_OPEB_HEALTH_COST_TREND_ULTIMATE" hidden="1">"c3416"</definedName>
    <definedName name="IQ_OPEB_HEALTH_COST_TREND_ULTIMATE_DOM" hidden="1">"c3414"</definedName>
    <definedName name="IQ_OPEB_HEALTH_COST_TREND_ULTIMATE_FOREIGN" hidden="1">"c3415"</definedName>
    <definedName name="IQ_OPEB_INCREASE_EFFECT_PBO" hidden="1">"c3452"</definedName>
    <definedName name="IQ_OPEB_INCREASE_EFFECT_PBO_DOM" hidden="1">"c3450"</definedName>
    <definedName name="IQ_OPEB_INCREASE_EFFECT_PBO_FOREIGN" hidden="1">"c3451"</definedName>
    <definedName name="IQ_OPEB_INCREASE_EFFECT_SERVICE_INT_COST" hidden="1">"c3449"</definedName>
    <definedName name="IQ_OPEB_INCREASE_EFFECT_SERVICE_INT_COST_DOM" hidden="1">"c3447"</definedName>
    <definedName name="IQ_OPEB_INCREASE_EFFECT_SERVICE_INT_COST_FOREIGN" hidden="1">"c3448"</definedName>
    <definedName name="IQ_OPEB_INTAN_ASSETS" hidden="1">"c3311"</definedName>
    <definedName name="IQ_OPEB_INTAN_ASSETS_DOM" hidden="1">"c3309"</definedName>
    <definedName name="IQ_OPEB_INTAN_ASSETS_FOREIGN" hidden="1">"c3310"</definedName>
    <definedName name="IQ_OPEB_INTEREST_COST" hidden="1">"c3395"</definedName>
    <definedName name="IQ_OPEB_INTEREST_COST_DOM" hidden="1">"c3393"</definedName>
    <definedName name="IQ_OPEB_INTEREST_COST_FOREIGN" hidden="1">"c3394"</definedName>
    <definedName name="IQ_OPEB_NET_ASSET_RECOG" hidden="1">"c3326"</definedName>
    <definedName name="IQ_OPEB_NET_ASSET_RECOG_DOM" hidden="1">"c3324"</definedName>
    <definedName name="IQ_OPEB_NET_ASSET_RECOG_FOREIGN" hidden="1">"c3325"</definedName>
    <definedName name="IQ_OPEB_OBLIGATION_ACCUMULATED" hidden="1">"c3407"</definedName>
    <definedName name="IQ_OPEB_OBLIGATION_ACCUMULATED_DOM" hidden="1">"c3405"</definedName>
    <definedName name="IQ_OPEB_OBLIGATION_ACCUMULATED_FOREIGN" hidden="1">"c3406"</definedName>
    <definedName name="IQ_OPEB_OBLIGATION_ACQ" hidden="1">"c3380"</definedName>
    <definedName name="IQ_OPEB_OBLIGATION_ACQ_DOM" hidden="1">"c3378"</definedName>
    <definedName name="IQ_OPEB_OBLIGATION_ACQ_FOREIGN" hidden="1">"c3379"</definedName>
    <definedName name="IQ_OPEB_OBLIGATION_ACTUARIAL_GAIN_LOSS" hidden="1">"c3371"</definedName>
    <definedName name="IQ_OPEB_OBLIGATION_ACTUARIAL_GAIN_LOSS_DOM" hidden="1">"c3369"</definedName>
    <definedName name="IQ_OPEB_OBLIGATION_ACTUARIAL_GAIN_LOSS_FOREIGN" hidden="1">"c3370"</definedName>
    <definedName name="IQ_OPEB_OBLIGATION_BEG" hidden="1">"c3359"</definedName>
    <definedName name="IQ_OPEB_OBLIGATION_BEG_DOM" hidden="1">"c3357"</definedName>
    <definedName name="IQ_OPEB_OBLIGATION_BEG_FOREIGN" hidden="1">"c3358"</definedName>
    <definedName name="IQ_OPEB_OBLIGATION_CURTAIL" hidden="1">"c3383"</definedName>
    <definedName name="IQ_OPEB_OBLIGATION_CURTAIL_DOM" hidden="1">"c3381"</definedName>
    <definedName name="IQ_OPEB_OBLIGATION_CURTAIL_FOREIGN" hidden="1">"c3382"</definedName>
    <definedName name="IQ_OPEB_OBLIGATION_EMPLOYEE_CONTRIBUTIONS" hidden="1">"c3368"</definedName>
    <definedName name="IQ_OPEB_OBLIGATION_EMPLOYEE_CONTRIBUTIONS_DOM" hidden="1">"c3366"</definedName>
    <definedName name="IQ_OPEB_OBLIGATION_EMPLOYEE_CONTRIBUTIONS_FOREIGN" hidden="1">"c3367"</definedName>
    <definedName name="IQ_OPEB_OBLIGATION_FX_ADJ" hidden="1">"c3377"</definedName>
    <definedName name="IQ_OPEB_OBLIGATION_FX_ADJ_DOM" hidden="1">"c3375"</definedName>
    <definedName name="IQ_OPEB_OBLIGATION_FX_ADJ_FOREIGN" hidden="1">"c3376"</definedName>
    <definedName name="IQ_OPEB_OBLIGATION_INTEREST_COST" hidden="1">"c3365"</definedName>
    <definedName name="IQ_OPEB_OBLIGATION_INTEREST_COST_DOM" hidden="1">"c3363"</definedName>
    <definedName name="IQ_OPEB_OBLIGATION_INTEREST_COST_FOREIGN" hidden="1">"c3364"</definedName>
    <definedName name="IQ_OPEB_OBLIGATION_OTHER_PLAN_ADJ" hidden="1">"c3386"</definedName>
    <definedName name="IQ_OPEB_OBLIGATION_OTHER_PLAN_ADJ_DOM" hidden="1">"c3384"</definedName>
    <definedName name="IQ_OPEB_OBLIGATION_OTHER_PLAN_ADJ_FOREIGN" hidden="1">"c3385"</definedName>
    <definedName name="IQ_OPEB_OBLIGATION_PAID" hidden="1">"c3374"</definedName>
    <definedName name="IQ_OPEB_OBLIGATION_PAID_DOM" hidden="1">"c3372"</definedName>
    <definedName name="IQ_OPEB_OBLIGATION_PAID_FOREIGN" hidden="1">"c3373"</definedName>
    <definedName name="IQ_OPEB_OBLIGATION_PROJECTED" hidden="1">"c3389"</definedName>
    <definedName name="IQ_OPEB_OBLIGATION_PROJECTED_DOM" hidden="1">"c3387"</definedName>
    <definedName name="IQ_OPEB_OBLIGATION_PROJECTED_FOREIGN" hidden="1">"c3388"</definedName>
    <definedName name="IQ_OPEB_OBLIGATION_SERVICE_COST" hidden="1">"c3362"</definedName>
    <definedName name="IQ_OPEB_OBLIGATION_SERVICE_COST_DOM" hidden="1">"c3360"</definedName>
    <definedName name="IQ_OPEB_OBLIGATION_SERVICE_COST_FOREIGN" hidden="1">"c3361"</definedName>
    <definedName name="IQ_OPEB_OTHER" hidden="1">"c3317"</definedName>
    <definedName name="IQ_OPEB_OTHER_ADJ" hidden="1">"c3323"</definedName>
    <definedName name="IQ_OPEB_OTHER_ADJ_DOM" hidden="1">"c3321"</definedName>
    <definedName name="IQ_OPEB_OTHER_ADJ_FOREIGN" hidden="1">"c3322"</definedName>
    <definedName name="IQ_OPEB_OTHER_COST" hidden="1">"c3401"</definedName>
    <definedName name="IQ_OPEB_OTHER_COST_DOM" hidden="1">"c3399"</definedName>
    <definedName name="IQ_OPEB_OTHER_COST_FOREIGN" hidden="1">"c3400"</definedName>
    <definedName name="IQ_OPEB_OTHER_DOM" hidden="1">"c3315"</definedName>
    <definedName name="IQ_OPEB_OTHER_FOREIGN" hidden="1">"c3316"</definedName>
    <definedName name="IQ_OPEB_PBO_ASSUMED_RATE_RET_MAX" hidden="1">"c3440"</definedName>
    <definedName name="IQ_OPEB_PBO_ASSUMED_RATE_RET_MAX_DOM" hidden="1">"c3438"</definedName>
    <definedName name="IQ_OPEB_PBO_ASSUMED_RATE_RET_MAX_FOREIGN" hidden="1">"c3439"</definedName>
    <definedName name="IQ_OPEB_PBO_ASSUMED_RATE_RET_MIN" hidden="1">"c3437"</definedName>
    <definedName name="IQ_OPEB_PBO_ASSUMED_RATE_RET_MIN_DOM" hidden="1">"c3435"</definedName>
    <definedName name="IQ_OPEB_PBO_ASSUMED_RATE_RET_MIN_FOREIGN" hidden="1">"c3436"</definedName>
    <definedName name="IQ_OPEB_PBO_RATE_COMP_INCREASE_MAX" hidden="1">"c3446"</definedName>
    <definedName name="IQ_OPEB_PBO_RATE_COMP_INCREASE_MAX_DOM" hidden="1">"c3444"</definedName>
    <definedName name="IQ_OPEB_PBO_RATE_COMP_INCREASE_MAX_FOREIGN" hidden="1">"c3445"</definedName>
    <definedName name="IQ_OPEB_PBO_RATE_COMP_INCREASE_MIN" hidden="1">"c3443"</definedName>
    <definedName name="IQ_OPEB_PBO_RATE_COMP_INCREASE_MIN_DOM" hidden="1">"c3441"</definedName>
    <definedName name="IQ_OPEB_PBO_RATE_COMP_INCREASE_MIN_FOREIGN" hidden="1">"c3442"</definedName>
    <definedName name="IQ_OPEB_PREPAID_COST" hidden="1">"c3305"</definedName>
    <definedName name="IQ_OPEB_PREPAID_COST_DOM" hidden="1">"c3303"</definedName>
    <definedName name="IQ_OPEB_PREPAID_COST_FOREIGN" hidden="1">"c3304"</definedName>
    <definedName name="IQ_OPEB_RATE_COMP_INCREASE_MAX" hidden="1">"c3428"</definedName>
    <definedName name="IQ_OPEB_RATE_COMP_INCREASE_MAX_DOM" hidden="1">"c3426"</definedName>
    <definedName name="IQ_OPEB_RATE_COMP_INCREASE_MAX_FOREIGN" hidden="1">"c3427"</definedName>
    <definedName name="IQ_OPEB_RATE_COMP_INCREASE_MIN" hidden="1">"c3425"</definedName>
    <definedName name="IQ_OPEB_RATE_COMP_INCREASE_MIN_DOM" hidden="1">"c3423"</definedName>
    <definedName name="IQ_OPEB_RATE_COMP_INCREASE_MIN_FOREIGN" hidden="1">"c3424"</definedName>
    <definedName name="IQ_OPEB_SERVICE_COST" hidden="1">"c3392"</definedName>
    <definedName name="IQ_OPEB_SERVICE_COST_DOM" hidden="1">"c3390"</definedName>
    <definedName name="IQ_OPEB_SERVICE_COST_FOREIGN" hidden="1">"c3391"</definedName>
    <definedName name="IQ_OPEB_TOTAL_COST" hidden="1">"c3404"</definedName>
    <definedName name="IQ_OPEB_TOTAL_COST_DOM" hidden="1">"c3402"</definedName>
    <definedName name="IQ_OPEB_TOTAL_COST_FOREIGN" hidden="1">"c3403"</definedName>
    <definedName name="IQ_OPEB_UNRECOG_PRIOR" hidden="1">"c3320"</definedName>
    <definedName name="IQ_OPEB_UNRECOG_PRIOR_DOM" hidden="1">"c3318"</definedName>
    <definedName name="IQ_OPEB_UNRECOG_PRIOR_FOREIGN" hidden="1">"c3319"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"c1448"</definedName>
    <definedName name="IQ_OPER_INC_REIT" hidden="1">"c853"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THER_ADJUST_GROSS_LOANS" hidden="1">"c859"</definedName>
    <definedName name="IQ_OTHER_AMORT" hidden="1">"c5563"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ED" hidden="1">"c2688"</definedName>
    <definedName name="IQ_OTHER_OPTIONS_GRANTED" hidden="1">"c2687"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TRIKE_PRICE_GRANTED" hidden="1">"c2692"</definedName>
    <definedName name="IQ_OTHER_UNDRAWN" hidden="1">"c2522"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WNERSHIP" hidden="1">"c2160"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NORMALIZED" hidden="1">"c2207"</definedName>
    <definedName name="IQ_PE_RATIO" hidden="1">"c1610"</definedName>
    <definedName name="IQ_PENSION" hidden="1">"c1031"</definedName>
    <definedName name="IQ_PENSION_ACCRUED_LIAB" hidden="1">"c3134"</definedName>
    <definedName name="IQ_PENSION_ACCRUED_LIAB_DOM" hidden="1">"c3132"</definedName>
    <definedName name="IQ_PENSION_ACCRUED_LIAB_FOREIGN" hidden="1">"c3133"</definedName>
    <definedName name="IQ_PENSION_ACCUM_OTHER_CI" hidden="1">"c3140"</definedName>
    <definedName name="IQ_PENSION_ACCUM_OTHER_CI_DOM" hidden="1">"c3138"</definedName>
    <definedName name="IQ_PENSION_ACCUM_OTHER_CI_FOREIGN" hidden="1">"c3139"</definedName>
    <definedName name="IQ_PENSION_ACCUMULATED_OBLIGATION" hidden="1">"c3570"</definedName>
    <definedName name="IQ_PENSION_ACCUMULATED_OBLIGATION_DOMESTIC" hidden="1">"c3568"</definedName>
    <definedName name="IQ_PENSION_ACCUMULATED_OBLIGATION_FOREIGN" hidden="1">"c3569"</definedName>
    <definedName name="IQ_PENSION_ASSETS" hidden="1">"c3182"</definedName>
    <definedName name="IQ_PENSION_ASSETS_ACQ" hidden="1">"c3173"</definedName>
    <definedName name="IQ_PENSION_ASSETS_ACQ_DOM" hidden="1">"c3171"</definedName>
    <definedName name="IQ_PENSION_ASSETS_ACQ_FOREIGN" hidden="1">"c3172"</definedName>
    <definedName name="IQ_PENSION_ASSETS_ACTUAL_RETURN" hidden="1">"c3158"</definedName>
    <definedName name="IQ_PENSION_ASSETS_ACTUAL_RETURN_DOM" hidden="1">"c3156"</definedName>
    <definedName name="IQ_PENSION_ASSETS_ACTUAL_RETURN_FOREIGN" hidden="1">"c3157"</definedName>
    <definedName name="IQ_PENSION_ASSETS_BEG" hidden="1">"c3155"</definedName>
    <definedName name="IQ_PENSION_ASSETS_BEG_DOM" hidden="1">"c3153"</definedName>
    <definedName name="IQ_PENSION_ASSETS_BEG_FOREIGN" hidden="1">"c3154"</definedName>
    <definedName name="IQ_PENSION_ASSETS_BENEFITS_PAID" hidden="1">"c3167"</definedName>
    <definedName name="IQ_PENSION_ASSETS_BENEFITS_PAID_DOM" hidden="1">"c3165"</definedName>
    <definedName name="IQ_PENSION_ASSETS_BENEFITS_PAID_FOREIGN" hidden="1">"c3166"</definedName>
    <definedName name="IQ_PENSION_ASSETS_CURTAIL" hidden="1">"c3176"</definedName>
    <definedName name="IQ_PENSION_ASSETS_CURTAIL_DOM" hidden="1">"c3174"</definedName>
    <definedName name="IQ_PENSION_ASSETS_CURTAIL_FOREIGN" hidden="1">"c3175"</definedName>
    <definedName name="IQ_PENSION_ASSETS_DOM" hidden="1">"c3180"</definedName>
    <definedName name="IQ_PENSION_ASSETS_EMPLOYER_CONTRIBUTIONS" hidden="1">"c3161"</definedName>
    <definedName name="IQ_PENSION_ASSETS_EMPLOYER_CONTRIBUTIONS_DOM" hidden="1">"c3159"</definedName>
    <definedName name="IQ_PENSION_ASSETS_EMPLOYER_CONTRIBUTIONS_FOREIGN" hidden="1">"c3160"</definedName>
    <definedName name="IQ_PENSION_ASSETS_FOREIGN" hidden="1">"c3181"</definedName>
    <definedName name="IQ_PENSION_ASSETS_FX_ADJ" hidden="1">"c3170"</definedName>
    <definedName name="IQ_PENSION_ASSETS_FX_ADJ_DOM" hidden="1">"c3168"</definedName>
    <definedName name="IQ_PENSION_ASSETS_FX_ADJ_FOREIGN" hidden="1">"c3169"</definedName>
    <definedName name="IQ_PENSION_ASSETS_OTHER_PLAN_ADJ" hidden="1">"c3179"</definedName>
    <definedName name="IQ_PENSION_ASSETS_OTHER_PLAN_ADJ_DOM" hidden="1">"c3177"</definedName>
    <definedName name="IQ_PENSION_ASSETS_OTHER_PLAN_ADJ_FOREIGN" hidden="1">"c3178"</definedName>
    <definedName name="IQ_PENSION_ASSETS_PARTICIP_CONTRIBUTIONS" hidden="1">"c3164"</definedName>
    <definedName name="IQ_PENSION_ASSETS_PARTICIP_CONTRIBUTIONS_DOM" hidden="1">"c3162"</definedName>
    <definedName name="IQ_PENSION_ASSETS_PARTICIP_CONTRIBUTIONS_FOREIGN" hidden="1">"c3163"</definedName>
    <definedName name="IQ_PENSION_BENEFIT_INFO_DATE" hidden="1">"c3230"</definedName>
    <definedName name="IQ_PENSION_BENEFIT_INFO_DATE_DOM" hidden="1">"c3228"</definedName>
    <definedName name="IQ_PENSION_BENEFIT_INFO_DATE_FOREIGN" hidden="1">"c3229"</definedName>
    <definedName name="IQ_PENSION_BREAKDOWN_EQ" hidden="1">"c3101"</definedName>
    <definedName name="IQ_PENSION_BREAKDOWN_EQ_DOM" hidden="1">"c3099"</definedName>
    <definedName name="IQ_PENSION_BREAKDOWN_EQ_FOREIGN" hidden="1">"c3100"</definedName>
    <definedName name="IQ_PENSION_BREAKDOWN_FI" hidden="1">"c3104"</definedName>
    <definedName name="IQ_PENSION_BREAKDOWN_FI_DOM" hidden="1">"c3102"</definedName>
    <definedName name="IQ_PENSION_BREAKDOWN_FI_FOREIGN" hidden="1">"c3103"</definedName>
    <definedName name="IQ_PENSION_BREAKDOWN_OTHER" hidden="1">"c3110"</definedName>
    <definedName name="IQ_PENSION_BREAKDOWN_OTHER_DOM" hidden="1">"c3108"</definedName>
    <definedName name="IQ_PENSION_BREAKDOWN_OTHER_FOREIGN" hidden="1">"c3109"</definedName>
    <definedName name="IQ_PENSION_BREAKDOWN_PCT_EQ" hidden="1">"c3089"</definedName>
    <definedName name="IQ_PENSION_BREAKDOWN_PCT_EQ_DOM" hidden="1">"c3087"</definedName>
    <definedName name="IQ_PENSION_BREAKDOWN_PCT_EQ_FOREIGN" hidden="1">"c3088"</definedName>
    <definedName name="IQ_PENSION_BREAKDOWN_PCT_FI" hidden="1">"c3092"</definedName>
    <definedName name="IQ_PENSION_BREAKDOWN_PCT_FI_DOM" hidden="1">"c3090"</definedName>
    <definedName name="IQ_PENSION_BREAKDOWN_PCT_FI_FOREIGN" hidden="1">"c3091"</definedName>
    <definedName name="IQ_PENSION_BREAKDOWN_PCT_OTHER" hidden="1">"c3098"</definedName>
    <definedName name="IQ_PENSION_BREAKDOWN_PCT_OTHER_DOM" hidden="1">"c3096"</definedName>
    <definedName name="IQ_PENSION_BREAKDOWN_PCT_OTHER_FOREIGN" hidden="1">"c3097"</definedName>
    <definedName name="IQ_PENSION_BREAKDOWN_PCT_RE" hidden="1">"c3095"</definedName>
    <definedName name="IQ_PENSION_BREAKDOWN_PCT_RE_DOM" hidden="1">"c3093"</definedName>
    <definedName name="IQ_PENSION_BREAKDOWN_PCT_RE_FOREIGN" hidden="1">"c3094"</definedName>
    <definedName name="IQ_PENSION_BREAKDOWN_RE" hidden="1">"c3107"</definedName>
    <definedName name="IQ_PENSION_BREAKDOWN_RE_DOM" hidden="1">"c3105"</definedName>
    <definedName name="IQ_PENSION_BREAKDOWN_RE_FOREIGN" hidden="1">"c3106"</definedName>
    <definedName name="IQ_PENSION_CONTRIBUTION_TOTAL_COST" hidden="1">"c3559"</definedName>
    <definedName name="IQ_PENSION_DISC_RATE_MAX" hidden="1">"c3236"</definedName>
    <definedName name="IQ_PENSION_DISC_RATE_MAX_DOM" hidden="1">"c3234"</definedName>
    <definedName name="IQ_PENSION_DISC_RATE_MAX_FOREIGN" hidden="1">"c3235"</definedName>
    <definedName name="IQ_PENSION_DISC_RATE_MIN" hidden="1">"c3233"</definedName>
    <definedName name="IQ_PENSION_DISC_RATE_MIN_DOM" hidden="1">"c3231"</definedName>
    <definedName name="IQ_PENSION_DISC_RATE_MIN_FOREIGN" hidden="1">"c3232"</definedName>
    <definedName name="IQ_PENSION_DISCOUNT_RATE_DOMESTIC" hidden="1">"c3573"</definedName>
    <definedName name="IQ_PENSION_DISCOUNT_RATE_FOREIGN" hidden="1">"c3574"</definedName>
    <definedName name="IQ_PENSION_EST_BENEFIT_1YR" hidden="1">"c3113"</definedName>
    <definedName name="IQ_PENSION_EST_BENEFIT_1YR_DOM" hidden="1">"c3111"</definedName>
    <definedName name="IQ_PENSION_EST_BENEFIT_1YR_FOREIGN" hidden="1">"c3112"</definedName>
    <definedName name="IQ_PENSION_EST_BENEFIT_2YR" hidden="1">"c3116"</definedName>
    <definedName name="IQ_PENSION_EST_BENEFIT_2YR_DOM" hidden="1">"c3114"</definedName>
    <definedName name="IQ_PENSION_EST_BENEFIT_2YR_FOREIGN" hidden="1">"c3115"</definedName>
    <definedName name="IQ_PENSION_EST_BENEFIT_3YR" hidden="1">"c3119"</definedName>
    <definedName name="IQ_PENSION_EST_BENEFIT_3YR_DOM" hidden="1">"c3117"</definedName>
    <definedName name="IQ_PENSION_EST_BENEFIT_3YR_FOREIGN" hidden="1">"c3118"</definedName>
    <definedName name="IQ_PENSION_EST_BENEFIT_4YR" hidden="1">"c3122"</definedName>
    <definedName name="IQ_PENSION_EST_BENEFIT_4YR_DOM" hidden="1">"c3120"</definedName>
    <definedName name="IQ_PENSION_EST_BENEFIT_4YR_FOREIGN" hidden="1">"c3121"</definedName>
    <definedName name="IQ_PENSION_EST_BENEFIT_5YR" hidden="1">"c3125"</definedName>
    <definedName name="IQ_PENSION_EST_BENEFIT_5YR_DOM" hidden="1">"c3123"</definedName>
    <definedName name="IQ_PENSION_EST_BENEFIT_5YR_FOREIGN" hidden="1">"c3124"</definedName>
    <definedName name="IQ_PENSION_EST_BENEFIT_AFTER5" hidden="1">"c3128"</definedName>
    <definedName name="IQ_PENSION_EST_BENEFIT_AFTER5_DOM" hidden="1">"c3126"</definedName>
    <definedName name="IQ_PENSION_EST_BENEFIT_AFTER5_FOREIGN" hidden="1">"c3127"</definedName>
    <definedName name="IQ_PENSION_EST_CONTRIBUTIONS_NEXTYR" hidden="1">"c3218"</definedName>
    <definedName name="IQ_PENSION_EST_CONTRIBUTIONS_NEXTYR_DOM" hidden="1">"c3216"</definedName>
    <definedName name="IQ_PENSION_EST_CONTRIBUTIONS_NEXTYR_FOREIGN" hidden="1">"c3217"</definedName>
    <definedName name="IQ_PENSION_EXP_RATE_RETURN_MAX" hidden="1">"c3248"</definedName>
    <definedName name="IQ_PENSION_EXP_RATE_RETURN_MAX_DOM" hidden="1">"c3246"</definedName>
    <definedName name="IQ_PENSION_EXP_RATE_RETURN_MAX_FOREIGN" hidden="1">"c3247"</definedName>
    <definedName name="IQ_PENSION_EXP_RATE_RETURN_MIN" hidden="1">"c3245"</definedName>
    <definedName name="IQ_PENSION_EXP_RATE_RETURN_MIN_DOM" hidden="1">"c3243"</definedName>
    <definedName name="IQ_PENSION_EXP_RATE_RETURN_MIN_FOREIGN" hidden="1">"c3244"</definedName>
    <definedName name="IQ_PENSION_EXP_RETURN_DOMESTIC" hidden="1">"c3571"</definedName>
    <definedName name="IQ_PENSION_EXP_RETURN_FOREIGN" hidden="1">"c3572"</definedName>
    <definedName name="IQ_PENSION_INTAN_ASSETS" hidden="1">"c3137"</definedName>
    <definedName name="IQ_PENSION_INTAN_ASSETS_DOM" hidden="1">"c3135"</definedName>
    <definedName name="IQ_PENSION_INTAN_ASSETS_FOREIGN" hidden="1">"c3136"</definedName>
    <definedName name="IQ_PENSION_INTEREST_COST" hidden="1">"c3582"</definedName>
    <definedName name="IQ_PENSION_INTEREST_COST_DOM" hidden="1">"c3580"</definedName>
    <definedName name="IQ_PENSION_INTEREST_COST_FOREIGN" hidden="1">"c3581"</definedName>
    <definedName name="IQ_PENSION_NET_ASSET_RECOG" hidden="1">"c3152"</definedName>
    <definedName name="IQ_PENSION_NET_ASSET_RECOG_DOM" hidden="1">"c3150"</definedName>
    <definedName name="IQ_PENSION_NET_ASSET_RECOG_FOREIGN" hidden="1">"c3151"</definedName>
    <definedName name="IQ_PENSION_OBLIGATION_ACQ" hidden="1">"c3206"</definedName>
    <definedName name="IQ_PENSION_OBLIGATION_ACQ_DOM" hidden="1">"c3204"</definedName>
    <definedName name="IQ_PENSION_OBLIGATION_ACQ_FOREIGN" hidden="1">"c3205"</definedName>
    <definedName name="IQ_PENSION_OBLIGATION_ACTUARIAL_GAIN_LOSS" hidden="1">"c3197"</definedName>
    <definedName name="IQ_PENSION_OBLIGATION_ACTUARIAL_GAIN_LOSS_DOM" hidden="1">"c3195"</definedName>
    <definedName name="IQ_PENSION_OBLIGATION_ACTUARIAL_GAIN_LOSS_FOREIGN" hidden="1">"c3196"</definedName>
    <definedName name="IQ_PENSION_OBLIGATION_BEG" hidden="1">"c3185"</definedName>
    <definedName name="IQ_PENSION_OBLIGATION_BEG_DOM" hidden="1">"c3183"</definedName>
    <definedName name="IQ_PENSION_OBLIGATION_BEG_FOREIGN" hidden="1">"c3184"</definedName>
    <definedName name="IQ_PENSION_OBLIGATION_CURTAIL" hidden="1">"c3209"</definedName>
    <definedName name="IQ_PENSION_OBLIGATION_CURTAIL_DOM" hidden="1">"c3207"</definedName>
    <definedName name="IQ_PENSION_OBLIGATION_CURTAIL_FOREIGN" hidden="1">"c3208"</definedName>
    <definedName name="IQ_PENSION_OBLIGATION_EMPLOYEE_CONTRIBUTIONS" hidden="1">"c3194"</definedName>
    <definedName name="IQ_PENSION_OBLIGATION_EMPLOYEE_CONTRIBUTIONS_DOM" hidden="1">"c3192"</definedName>
    <definedName name="IQ_PENSION_OBLIGATION_EMPLOYEE_CONTRIBUTIONS_FOREIGN" hidden="1">"c3193"</definedName>
    <definedName name="IQ_PENSION_OBLIGATION_FX_ADJ" hidden="1">"c3203"</definedName>
    <definedName name="IQ_PENSION_OBLIGATION_FX_ADJ_DOM" hidden="1">"c3201"</definedName>
    <definedName name="IQ_PENSION_OBLIGATION_FX_ADJ_FOREIGN" hidden="1">"c3202"</definedName>
    <definedName name="IQ_PENSION_OBLIGATION_INTEREST_COST" hidden="1">"c3191"</definedName>
    <definedName name="IQ_PENSION_OBLIGATION_INTEREST_COST_DOM" hidden="1">"c3189"</definedName>
    <definedName name="IQ_PENSION_OBLIGATION_INTEREST_COST_FOREIGN" hidden="1">"c3190"</definedName>
    <definedName name="IQ_PENSION_OBLIGATION_OTHER_COST" hidden="1">"c3555"</definedName>
    <definedName name="IQ_PENSION_OBLIGATION_OTHER_COST_DOM" hidden="1">"c3553"</definedName>
    <definedName name="IQ_PENSION_OBLIGATION_OTHER_COST_FOREIGN" hidden="1">"c3554"</definedName>
    <definedName name="IQ_PENSION_OBLIGATION_OTHER_PLAN_ADJ" hidden="1">"c3212"</definedName>
    <definedName name="IQ_PENSION_OBLIGATION_OTHER_PLAN_ADJ_DOM" hidden="1">"c3210"</definedName>
    <definedName name="IQ_PENSION_OBLIGATION_OTHER_PLAN_ADJ_FOREIGN" hidden="1">"c3211"</definedName>
    <definedName name="IQ_PENSION_OBLIGATION_PAID" hidden="1">"c3200"</definedName>
    <definedName name="IQ_PENSION_OBLIGATION_PAID_DOM" hidden="1">"c3198"</definedName>
    <definedName name="IQ_PENSION_OBLIGATION_PAID_FOREIGN" hidden="1">"c3199"</definedName>
    <definedName name="IQ_PENSION_OBLIGATION_PROJECTED" hidden="1">"c3215"</definedName>
    <definedName name="IQ_PENSION_OBLIGATION_PROJECTED_DOM" hidden="1">"c3213"</definedName>
    <definedName name="IQ_PENSION_OBLIGATION_PROJECTED_FOREIGN" hidden="1">"c3214"</definedName>
    <definedName name="IQ_PENSION_OBLIGATION_ROA" hidden="1">"c3552"</definedName>
    <definedName name="IQ_PENSION_OBLIGATION_ROA_DOM" hidden="1">"c3550"</definedName>
    <definedName name="IQ_PENSION_OBLIGATION_ROA_FOREIGN" hidden="1">"c3551"</definedName>
    <definedName name="IQ_PENSION_OBLIGATION_SERVICE_COST" hidden="1">"c3188"</definedName>
    <definedName name="IQ_PENSION_OBLIGATION_SERVICE_COST_DOM" hidden="1">"c3186"</definedName>
    <definedName name="IQ_PENSION_OBLIGATION_SERVICE_COST_FOREIGN" hidden="1">"c3187"</definedName>
    <definedName name="IQ_PENSION_OBLIGATION_TOTAL_COST" hidden="1">"c3558"</definedName>
    <definedName name="IQ_PENSION_OBLIGATION_TOTAL_COST_DOM" hidden="1">"c3556"</definedName>
    <definedName name="IQ_PENSION_OBLIGATION_TOTAL_COST_FOREIGN" hidden="1">"c3557"</definedName>
    <definedName name="IQ_PENSION_OTHER" hidden="1">"c3143"</definedName>
    <definedName name="IQ_PENSION_OTHER_ADJ" hidden="1">"c3149"</definedName>
    <definedName name="IQ_PENSION_OTHER_ADJ_DOM" hidden="1">"c3147"</definedName>
    <definedName name="IQ_PENSION_OTHER_ADJ_FOREIGN" hidden="1">"c3148"</definedName>
    <definedName name="IQ_PENSION_OTHER_DOM" hidden="1">"c3141"</definedName>
    <definedName name="IQ_PENSION_OTHER_FOREIGN" hidden="1">"c3142"</definedName>
    <definedName name="IQ_PENSION_PBO_ASSUMED_RATE_RET_MAX" hidden="1">"c3254"</definedName>
    <definedName name="IQ_PENSION_PBO_ASSUMED_RATE_RET_MAX_DOM" hidden="1">"c3252"</definedName>
    <definedName name="IQ_PENSION_PBO_ASSUMED_RATE_RET_MAX_FOREIGN" hidden="1">"c3253"</definedName>
    <definedName name="IQ_PENSION_PBO_ASSUMED_RATE_RET_MIN" hidden="1">"c3251"</definedName>
    <definedName name="IQ_PENSION_PBO_ASSUMED_RATE_RET_MIN_DOM" hidden="1">"c3249"</definedName>
    <definedName name="IQ_PENSION_PBO_ASSUMED_RATE_RET_MIN_FOREIGN" hidden="1">"c3250"</definedName>
    <definedName name="IQ_PENSION_PBO_RATE_COMP_INCREASE_MAX" hidden="1">"c3260"</definedName>
    <definedName name="IQ_PENSION_PBO_RATE_COMP_INCREASE_MAX_DOM" hidden="1">"c3258"</definedName>
    <definedName name="IQ_PENSION_PBO_RATE_COMP_INCREASE_MAX_FOREIGN" hidden="1">"c3259"</definedName>
    <definedName name="IQ_PENSION_PBO_RATE_COMP_INCREASE_MIN" hidden="1">"c3257"</definedName>
    <definedName name="IQ_PENSION_PBO_RATE_COMP_INCREASE_MIN_DOM" hidden="1">"c3255"</definedName>
    <definedName name="IQ_PENSION_PBO_RATE_COMP_INCREASE_MIN_FOREIGN" hidden="1">"c3256"</definedName>
    <definedName name="IQ_PENSION_PREPAID_COST" hidden="1">"c3131"</definedName>
    <definedName name="IQ_PENSION_PREPAID_COST_DOM" hidden="1">"c3129"</definedName>
    <definedName name="IQ_PENSION_PREPAID_COST_FOREIGN" hidden="1">"c3130"</definedName>
    <definedName name="IQ_PENSION_PROJECTED_OBLIGATION" hidden="1">"c3566"</definedName>
    <definedName name="IQ_PENSION_PROJECTED_OBLIGATION_DOMESTIC" hidden="1">"c3564"</definedName>
    <definedName name="IQ_PENSION_PROJECTED_OBLIGATION_FOREIGN" hidden="1">"c3565"</definedName>
    <definedName name="IQ_PENSION_QUART_ADDL_CONTRIBUTIONS_EXP" hidden="1">"c3224"</definedName>
    <definedName name="IQ_PENSION_QUART_ADDL_CONTRIBUTIONS_EXP_DOM" hidden="1">"c3222"</definedName>
    <definedName name="IQ_PENSION_QUART_ADDL_CONTRIBUTIONS_EXP_FOREIGN" hidden="1">"c3223"</definedName>
    <definedName name="IQ_PENSION_QUART_EMPLOYER_CONTRIBUTIONS" hidden="1">"c3221"</definedName>
    <definedName name="IQ_PENSION_QUART_EMPLOYER_CONTRIBUTIONS_DOM" hidden="1">"c3219"</definedName>
    <definedName name="IQ_PENSION_QUART_EMPLOYER_CONTRIBUTIONS_FOREIGN" hidden="1">"c3220"</definedName>
    <definedName name="IQ_PENSION_RATE_COMP_GROWTH_DOMESTIC" hidden="1">"c3575"</definedName>
    <definedName name="IQ_PENSION_RATE_COMP_GROWTH_FOREIGN" hidden="1">"c3576"</definedName>
    <definedName name="IQ_PENSION_RATE_COMP_INCREASE_MAX" hidden="1">"c3242"</definedName>
    <definedName name="IQ_PENSION_RATE_COMP_INCREASE_MAX_DOM" hidden="1">"c3240"</definedName>
    <definedName name="IQ_PENSION_RATE_COMP_INCREASE_MAX_FOREIGN" hidden="1">"c3241"</definedName>
    <definedName name="IQ_PENSION_RATE_COMP_INCREASE_MIN" hidden="1">"c3239"</definedName>
    <definedName name="IQ_PENSION_RATE_COMP_INCREASE_MIN_DOM" hidden="1">"c3237"</definedName>
    <definedName name="IQ_PENSION_RATE_COMP_INCREASE_MIN_FOREIGN" hidden="1">"c3238"</definedName>
    <definedName name="IQ_PENSION_SERVICE_COST" hidden="1">"c3579"</definedName>
    <definedName name="IQ_PENSION_SERVICE_COST_DOM" hidden="1">"c3577"</definedName>
    <definedName name="IQ_PENSION_SERVICE_COST_FOREIGN" hidden="1">"c3578"</definedName>
    <definedName name="IQ_PENSION_TOTAL_ASSETS" hidden="1">"c3563"</definedName>
    <definedName name="IQ_PENSION_TOTAL_ASSETS_DOMESTIC" hidden="1">"c3561"</definedName>
    <definedName name="IQ_PENSION_TOTAL_ASSETS_FOREIGN" hidden="1">"c3562"</definedName>
    <definedName name="IQ_PENSION_TOTAL_EXP" hidden="1">"c3560"</definedName>
    <definedName name="IQ_PENSION_UNFUNDED_ADDL_MIN_LIAB" hidden="1">"c3227"</definedName>
    <definedName name="IQ_PENSION_UNFUNDED_ADDL_MIN_LIAB_DOM" hidden="1">"c3225"</definedName>
    <definedName name="IQ_PENSION_UNFUNDED_ADDL_MIN_LIAB_FOREIGN" hidden="1">"c3226"</definedName>
    <definedName name="IQ_PENSION_UNRECOG_PRIOR" hidden="1">"c3146"</definedName>
    <definedName name="IQ_PENSION_UNRECOG_PRIOR_DOM" hidden="1">"c3144"</definedName>
    <definedName name="IQ_PENSION_UNRECOG_PRIOR_FOREIGN" hidden="1">"c3145"</definedName>
    <definedName name="IQ_PENSION_UV_LIAB" hidden="1">"c3567"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ICE_OVER_BVPS" hidden="1">"c1412"</definedName>
    <definedName name="IQ_PRICE_OVER_LTM_EPS" hidden="1">"c1413"</definedName>
    <definedName name="IQ_PRICEDATE" hidden="1">"c1069"</definedName>
    <definedName name="IQ_PRICING_DATE" hidden="1">"c1613"</definedName>
    <definedName name="IQ_PRIMARY_INDUSTRY" hidden="1">"c1070"</definedName>
    <definedName name="IQ_PRINCIPAL_AMT" hidden="1">"c2157"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T_DATE_SCHEDULE" hidden="1">"c2483"</definedName>
    <definedName name="IQ_PUT_NOTIFICATION" hidden="1">"c2485"</definedName>
    <definedName name="IQ_PUT_PRICE_SCHEDULE" hidden="1">"c2484"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_STOCK_COMP" hidden="1">"c3506"</definedName>
    <definedName name="IQ_RESTR_STOCK_COMP_PRETAX" hidden="1">"c3504"</definedName>
    <definedName name="IQ_RESTR_STOCK_COMP_TAX" hidden="1">"c3505"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CQUIRED_FRANCHISE_STORES" hidden="1">"c2895"</definedName>
    <definedName name="IQ_RETAIL_ACQUIRED_OWNED_STORES" hidden="1">"c2903"</definedName>
    <definedName name="IQ_RETAIL_ACQUIRED_STORES" hidden="1">"c2887"</definedName>
    <definedName name="IQ_RETAIL_AVG_STORE_SIZE_GROSS" hidden="1">"c2066"</definedName>
    <definedName name="IQ_RETAIL_AVG_STORE_SIZE_NET" hidden="1">"c2067"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FRANCHISE_STORES_BEG" hidden="1">"c2893"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WNED_STORES_BEG" hidden="1">"c2901"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FRANCHISE_STORES" hidden="1">"c2898"</definedName>
    <definedName name="IQ_RETAIL_TOTAL_OWNED_STORES" hidden="1">"c2906"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STDDEV_EST" hidden="1">"c1124"</definedName>
    <definedName name="IQ_REV_UTI" hidden="1">"c1125"</definedName>
    <definedName name="IQ_REVENUE" hidden="1">"c1422"</definedName>
    <definedName name="IQ_REVENUE_EST" hidden="1">"c1126"</definedName>
    <definedName name="IQ_REVENUE_HIGH_EST" hidden="1">"c1127"</definedName>
    <definedName name="IQ_REVENUE_LOW_EST" hidden="1">"c1128"</definedName>
    <definedName name="IQ_REVENUE_NUM_EST" hidden="1">"c1129"</definedName>
    <definedName name="IQ_REVISION_DATE_" hidden="1">39525.9511574074</definedName>
    <definedName name="IQ_RISK_ADJ_BANK_ASSETS" hidden="1">"c2670"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EC_PURCHASED_RESELL" hidden="1">"c5513"</definedName>
    <definedName name="IQ_SECUR_RECEIV" hidden="1">"c1151"</definedName>
    <definedName name="IQ_SECURED_DEBT" hidden="1">"c2546"</definedName>
    <definedName name="IQ_SECURED_DEBT_PCT" hidden="1">"c2547"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" hidden="1">"c2171"</definedName>
    <definedName name="IQ_SP_DATE" hidden="1">"c2172"</definedName>
    <definedName name="IQ_SP_REASON" hidden="1">"c2174"</definedName>
    <definedName name="IQ_SP_STATUS" hidden="1">"c2173"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COMP" hidden="1">"c3512"</definedName>
    <definedName name="IQ_STOCK_BASED_COMP_PRETAX" hidden="1">"c3510"</definedName>
    <definedName name="IQ_STOCK_BASED_COMP_TAX" hidden="1">"c3511"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OCK_OPTIONS_COMP" hidden="1">"c3509"</definedName>
    <definedName name="IQ_STOCK_OPTIONS_COMP_PRETAX" hidden="1">"c3507"</definedName>
    <definedName name="IQ_STOCK_OPTIONS_COMP_TAX" hidden="1">"c3508"</definedName>
    <definedName name="IQ_STRIKE_PRICE_ISSUED" hidden="1">"c1645"</definedName>
    <definedName name="IQ_STRIKE_PRICE_OS" hidden="1">"c1646"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X_BENEFIT_CF_1YR" hidden="1">"c3483"</definedName>
    <definedName name="IQ_TAX_BENEFIT_CF_2YR" hidden="1">"c3484"</definedName>
    <definedName name="IQ_TAX_BENEFIT_CF_3YR" hidden="1">"c3485"</definedName>
    <definedName name="IQ_TAX_BENEFIT_CF_4YR" hidden="1">"c3486"</definedName>
    <definedName name="IQ_TAX_BENEFIT_CF_5YR" hidden="1">"c3487"</definedName>
    <definedName name="IQ_TAX_BENEFIT_CF_AFTER_FIVE" hidden="1">"c3488"</definedName>
    <definedName name="IQ_TAX_BENEFIT_CF_MAX_YEAR" hidden="1">"c3491"</definedName>
    <definedName name="IQ_TAX_BENEFIT_CF_NO_EXP" hidden="1">"c3489"</definedName>
    <definedName name="IQ_TAX_BENEFIT_CF_TOTAL" hidden="1">"c3490"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BITDA_FWD" hidden="1">"c1224"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EV_UFCF" hidden="1">"c2208"</definedName>
    <definedName name="IQ_TIER_ONE_CAPITAL" hidden="1">"c2667"</definedName>
    <definedName name="IQ_TIER_ONE_RATIO" hidden="1">"c1229"</definedName>
    <definedName name="IQ_TIER_TWO_CAPITAL" hidden="1">"c2669"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"c2141"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ED" hidden="1">"c2695"</definedName>
    <definedName name="IQ_TOTAL_OPTIONS_GRANTED" hidden="1">"c2694"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ENSION_OBLIGATION" hidden="1">"c1292"</definedName>
    <definedName name="IQ_TOTAL_PRINCIPAL" hidden="1">"c2509"</definedName>
    <definedName name="IQ_TOTAL_PRINCIPAL_PCT" hidden="1">"c2510"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UNUSUAL" hidden="1">"c1508"</definedName>
    <definedName name="IQ_TOTAL_UNUSUAL_BNK" hidden="1">"c5516"</definedName>
    <definedName name="IQ_TOTAL_UNUSUAL_BR" hidden="1">"c5517"</definedName>
    <definedName name="IQ_TOTAL_UNUSUAL_FIN" hidden="1">"c5518"</definedName>
    <definedName name="IQ_TOTAL_UNUSUAL_INS" hidden="1">"c5519"</definedName>
    <definedName name="IQ_TOTAL_UNUSUAL_REIT" hidden="1">"c5520"</definedName>
    <definedName name="IQ_TOTAL_UNUSUAL_UTI" hidden="1">"c5521"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_EQ_INC" hidden="1">"c3611"</definedName>
    <definedName name="IQ_TR_ACQ_EBITDA" hidden="1">"c2381"</definedName>
    <definedName name="IQ_TR_ACQ_EBITDA_EQ_INC" hidden="1">"c3610"</definedName>
    <definedName name="IQ_TR_ACQ_FILING_CURRENCY" hidden="1">"c3033"</definedName>
    <definedName name="IQ_TR_ACQ_FILINGDATE" hidden="1">"c3607"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ERIODDATE" hidden="1">"c3606"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INIT_FILED_DATE" hidden="1">"c3495"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_EQ_INC" hidden="1">"c3609"</definedName>
    <definedName name="IQ_TR_TARGET_EBITDA" hidden="1">"c2334"</definedName>
    <definedName name="IQ_TR_TARGET_EBITDA_EQ_INC" hidden="1">"c3608"</definedName>
    <definedName name="IQ_TR_TARGET_FILING_CURRENCY" hidden="1">"c3034"</definedName>
    <definedName name="IQ_TR_TARGET_FILINGDATE" hidden="1">"c3605"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ERIODDATE" hidden="1">"c3604"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SSETS" hidden="1">"c1310"</definedName>
    <definedName name="IQ_TRADING_CURRENCY" hidden="1">"c2212"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SECURED_DEBT" hidden="1">"c2548"</definedName>
    <definedName name="IQ_UNSECURED_DEBT_PCT" hidden="1">"c2549"</definedName>
    <definedName name="IQ_UNUSUAL_EXP" hidden="1">"c1456"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COST_REV_ADJ" hidden="1">"c2951"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IGHTED_AVG_PRICE" hidden="1">"c1334"</definedName>
    <definedName name="IQ_WIP_INV" hidden="1">"c1335"</definedName>
    <definedName name="IQ_WORKING_CAP" hidden="1">"c3494"</definedName>
    <definedName name="IQ_WORKMEN_WRITTEN" hidden="1">"c1336"</definedName>
    <definedName name="IQ_XDIV_DATE" hidden="1">"c2203"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J" localSheetId="4" hidden="1">[5]RATETEMP!#REF!</definedName>
    <definedName name="J" hidden="1">[5]RATETEMP!#REF!</definedName>
    <definedName name="jj" localSheetId="4" hidden="1">#REF!</definedName>
    <definedName name="jj" hidden="1">#REF!</definedName>
    <definedName name="jjj" hidden="1">{#N/A,#N/A,TRUE,"4Q BCG";#N/A,#N/A,TRUE,"4Q w|o Wireless";#N/A,#N/A,TRUE,"4Q Wireless"}</definedName>
    <definedName name="jjjjj" hidden="1">{#N/A,#N/A,TRUE,"Prop Cvr";#N/A,#N/A,TRUE,"Program Summary";#N/A,#N/A,TRUE,"Base Summary";#N/A,#N/A,TRUE,"Base CLIN1 Summary";#N/A,#N/A,TRUE," BASE CLIN1.1 Solers";#N/A,#N/A,TRUE,"BASE CLIN1.1SSB";#N/A,#N/A,TRUE," BASE CLIN1.2 Solers";#N/A,#N/A,TRUE,"BASE CLIN1.2SSB";#N/A,#N/A,TRUE,"BASE CLIN2 Summary";#N/A,#N/A,TRUE,"BASE CLIN2 Solers";#N/A,#N/A,TRUE,"BASE CLIN2 SSB";#N/A,#N/A,TRUE,"BASE CLIN3 Summary";#N/A,#N/A,TRUE,"BASE CLIN3 Solers";#N/A,#N/A,TRUE,"BASE1 CLIN3 SSB";#N/A,#N/A,TRUE,"BASE CLIN4 Summary";#N/A,#N/A,TRUE,"BASE  CLIN4 Solers";#N/A,#N/A,TRUE,"BASE CLIN4 SSB";#N/A,#N/A,TRUE,"OPT1 Summary";#N/A,#N/A,TRUE,"OPT1 CLIN1 Summary";#N/A,#N/A,TRUE,"OPT1 CLIN1.1 Solers";#N/A,#N/A,TRUE,"OPT1 CLIN1.1 SSB";#N/A,#N/A,TRUE,"OPT1 CLIN1.2 Solers ";#N/A,#N/A,TRUE,"OPT1 CLIN1.2 SSB ";#N/A,#N/A,TRUE,"OPT1 CLIN2 Summary ";#N/A,#N/A,TRUE,"OPT1 CLIN2 Solers";#N/A,#N/A,TRUE,"OPT1 CLIN2 SSB";#N/A,#N/A,TRUE,"OPT1 CLIN3 Summary ";#N/A,#N/A,TRUE,"OPT1CLIN3 Solers";#N/A,#N/A,TRUE,"OPT1 CLIN3 SSB";#N/A,#N/A,TRUE,"OPT1 CLIN4 Summary ";#N/A,#N/A,TRUE,"OPT1 CLIN4 Solers";#N/A,#N/A,TRUE,"OPT1 CLIN4 SSB";#N/A,#N/A,TRUE,"OPT2 Summary";#N/A,#N/A,TRUE,"OPT2 CLIN1 Summary";#N/A,#N/A,TRUE,"OPT2 CLIN1.1 Solers";#N/A,#N/A,TRUE," OPT2 CLIN1.1 SSB";#N/A,#N/A,TRUE,"OPT2 CLIN1.2 Solers ";#N/A,#N/A,TRUE," OPT2 CLIN1.2 SSB ";#N/A,#N/A,TRUE,"OPT2 CLIN2 Summary  ";#N/A,#N/A,TRUE,"OPT2 CLIN2 Solers";#N/A,#N/A,TRUE,"OPT2 CLIN2 SSB";#N/A,#N/A,TRUE,"OPT2 CLIN3 Summary ";#N/A,#N/A,TRUE,"OPT2 CLIN3 Solers";#N/A,#N/A,TRUE,"OPT2 CLIN3 SSB";#N/A,#N/A,TRUE,"OPT2 CLIN4 Summary  ";#N/A,#N/A,TRUE,"OPT2 CLIN4 Solers";#N/A,#N/A,TRUE,"OPT2 CLIN4 SSB"}</definedName>
    <definedName name="jk" localSheetId="4" hidden="1">[5]RATETEMP!#REF!</definedName>
    <definedName name="jk" hidden="1">[5]RATETEMP!#REF!</definedName>
    <definedName name="jkj" hidden="1">{#N/A,#N/A,TRUE,"FY BCG";#N/A,#N/A,TRUE,"FY w|o Wireless";#N/A,#N/A,TRUE,"FY Wireless"}</definedName>
    <definedName name="jllk" hidden="1">{#N/A,#N/A,TRUE,"Monthly Wireless";#N/A,#N/A,TRUE,"Qrt Wireless";#N/A,#N/A,TRUE,"FY Wireless";#N/A,#N/A,TRUE,"1Q Wireless";#N/A,#N/A,TRUE,"2Q Wireless";#N/A,#N/A,TRUE,"3Q Wireless";#N/A,#N/A,TRUE,"4Q Wireless"}</definedName>
    <definedName name="kkkk" hidden="1">{#N/A,#N/A,TRUE,"Prop Cvr";#N/A,#N/A,TRUE,"Program Summary";#N/A,#N/A,TRUE,"Base Summary";#N/A,#N/A,TRUE,"Base CLIN1 Summary";#N/A,#N/A,TRUE," BASE CLIN1.1 Solers";#N/A,#N/A,TRUE,"BASE CLIN1.1SSB";#N/A,#N/A,TRUE," BASE CLIN1.2 Solers";#N/A,#N/A,TRUE,"BASE CLIN1.2SSB";#N/A,#N/A,TRUE,"BASE CLIN2 Summary";#N/A,#N/A,TRUE,"BASE CLIN2 Solers";#N/A,#N/A,TRUE,"BASE CLIN2 SSB";#N/A,#N/A,TRUE,"BASE CLIN3 Summary";#N/A,#N/A,TRUE,"BASE CLIN3 Solers";#N/A,#N/A,TRUE,"BASE1 CLIN3 SSB";#N/A,#N/A,TRUE,"BASE CLIN4 Summary";#N/A,#N/A,TRUE,"BASE  CLIN4 Solers";#N/A,#N/A,TRUE,"BASE CLIN4 SSB";#N/A,#N/A,TRUE,"OPT1 Summary";#N/A,#N/A,TRUE,"OPT1 CLIN1 Summary";#N/A,#N/A,TRUE,"OPT1 CLIN1.1 Solers";#N/A,#N/A,TRUE,"OPT1 CLIN1.1 SSB";#N/A,#N/A,TRUE,"OPT1 CLIN1.2 Solers ";#N/A,#N/A,TRUE,"OPT1 CLIN1.2 SSB ";#N/A,#N/A,TRUE,"OPT1 CLIN2 Summary ";#N/A,#N/A,TRUE,"OPT1 CLIN2 Solers";#N/A,#N/A,TRUE,"OPT1 CLIN2 SSB";#N/A,#N/A,TRUE,"OPT1 CLIN3 Summary ";#N/A,#N/A,TRUE,"OPT1CLIN3 Solers";#N/A,#N/A,TRUE,"OPT1 CLIN3 SSB";#N/A,#N/A,TRUE,"OPT1 CLIN4 Summary ";#N/A,#N/A,TRUE,"OPT1 CLIN4 Solers";#N/A,#N/A,TRUE,"OPT1 CLIN4 SSB";#N/A,#N/A,TRUE,"OPT2 Summary";#N/A,#N/A,TRUE,"OPT2 CLIN1 Summary";#N/A,#N/A,TRUE,"OPT2 CLIN1.1 Solers";#N/A,#N/A,TRUE," OPT2 CLIN1.1 SSB";#N/A,#N/A,TRUE,"OPT2 CLIN1.2 Solers ";#N/A,#N/A,TRUE," OPT2 CLIN1.2 SSB ";#N/A,#N/A,TRUE,"OPT2 CLIN2 Summary  ";#N/A,#N/A,TRUE,"OPT2 CLIN2 Solers";#N/A,#N/A,TRUE,"OPT2 CLIN2 SSB";#N/A,#N/A,TRUE,"OPT2 CLIN3 Summary ";#N/A,#N/A,TRUE,"OPT2 CLIN3 Solers";#N/A,#N/A,TRUE,"OPT2 CLIN3 SSB";#N/A,#N/A,TRUE,"OPT2 CLIN4 Summary  ";#N/A,#N/A,TRUE,"OPT2 CLIN4 Solers";#N/A,#N/A,TRUE,"OPT2 CLIN4 SSB"}</definedName>
    <definedName name="l" hidden="1">{"IS",#N/A,FALSE,"IS";"RPTIS",#N/A,FALSE,"RPTIS";"STATS",#N/A,FALSE,"STATS";"CELL",#N/A,FALSE,"CELL";"BS",#N/A,FALSE,"BS"}</definedName>
    <definedName name="Length_by_Town" localSheetId="4">#REF!</definedName>
    <definedName name="Length_by_Town">#REF!</definedName>
    <definedName name="lkjlklkjlkjlkj" hidden="1">{"page1",#N/A,TRUE,"CSC";"page2",#N/A,TRUE,"CSC"}</definedName>
    <definedName name="ll" hidden="1">{"Balance Sheet",#N/A,FALSE,"Balance Sheet";"Sum Cash Flow",#N/A,FALSE,"Sum Cash Flow";"Income Statement 1",#N/A,FALSE,"Income Statement 1";"DCF Projections",#N/A,FALSE,"DCF Projections";"DCF1",#N/A,FALSE,"DCF1";"AVP",#N/A,FALSE,"AVP";"CalcWorksheet",#N/A,FALSE,"Calc Wksht New";"PV of Future Prices",#N/A,FALSE,"Fut Share Price - New EPS";"FutureSharePrices",#N/A,FALSE,"Future Share Prices"}</definedName>
    <definedName name="LotusGraphChart1" localSheetId="4" hidden="1">#REF!</definedName>
    <definedName name="LotusGraphChart1" hidden="1">#REF!</definedName>
    <definedName name="lotusgraphchart1b" localSheetId="4" hidden="1">#REF!</definedName>
    <definedName name="lotusgraphchart1b" hidden="1">#REF!</definedName>
    <definedName name="lotusgraphchart1x" localSheetId="4" hidden="1">#REF!</definedName>
    <definedName name="lotusgraphchart1x" hidden="1">#REF!</definedName>
    <definedName name="maybe" hidden="1">{#N/A,#N/A,FALSE,"ManLoading"}</definedName>
    <definedName name="mm" localSheetId="4" hidden="1">#REF!</definedName>
    <definedName name="mm" hidden="1">#REF!</definedName>
    <definedName name="n" hidden="1">{#N/A,#N/A,FALSE,"FAC_RATE.XLS";#N/A,#N/A,FALSE,"TFC";#N/A,#N/A,FALSE,"SETA";#N/A,#N/A,FALSE,"ESC";#N/A,#N/A,FALSE,"MHX.XLS";#N/A,#N/A,FALSE,"DOM_G&amp;A"}</definedName>
    <definedName name="naw" hidden="1">{#N/A,#N/A,FALSE,"TOTAL"}</definedName>
    <definedName name="New" hidden="1">{"CSC_1",#N/A,FALSE,"CSC Outputs";"CSC_2",#N/A,FALSE,"CSC Outputs"}</definedName>
    <definedName name="newbel" hidden="1">{"IS",#N/A,FALSE,"IS";"RPTIS",#N/A,FALSE,"RPTIS";"STATS",#N/A,FALSE,"STATS";"CELL",#N/A,FALSE,"CELL";"BS",#N/A,FALSE,"BS"}</definedName>
    <definedName name="no" hidden="1">{#N/A,#N/A,FALSE,"ManLoading"}</definedName>
    <definedName name="none" hidden="1">{#N/A,#N/A,FALSE,"ManLoading"}</definedName>
    <definedName name="o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OK" localSheetId="4" hidden="1">#REF!</definedName>
    <definedName name="OK" hidden="1">#REF!</definedName>
    <definedName name="old" hidden="1">{"QIncStmt",#N/A,FALSE,"Quarter Inc St";"QGrthNMrgn",#N/A,FALSE,"Quarter Inc St";"SummIncStmt",#N/A,FALSE,"Income Statement";"BalanceSheet",#N/A,FALSE,"Balance Sheet";"SumCashFlow",#N/A,FALSE,"Sum Cash Flow";"DCFProjections",#N/A,FALSE,"DCF Projections";"CalcWorksheet",#N/A,FALSE,"Calc Wksht New";"DCFPresent Value",#N/A,FALSE,"DCF1";"FutureSharePrices",#N/A,FALSE,"Future Share Prices";"AVP",#N/A,FALSE,"AVP";"PV of Future Prices",#N/A,FALSE,"Fut Share Price - New EPS"}</definedName>
    <definedName name="OnlineSalesPc">'[8]Independent Cost Inputs'!$G$92</definedName>
    <definedName name="OPEXtoCAPEX">'[8]Independent Cost Inputs'!$G$74</definedName>
    <definedName name="Pal_Workbook_GUID" hidden="1">"2V3Y4AFUXV4INSR9L8XJWAQY"</definedName>
    <definedName name="pcs" hidden="1">{"sweden",#N/A,FALSE,"Sweden";"germany",#N/A,FALSE,"Germany";"portugal",#N/A,FALSE,"Portugal";"belgium",#N/A,FALSE,"Belgium";"japan",#N/A,FALSE,"Japan ";"italy",#N/A,FALSE,"Italy";"spain",#N/A,FALSE,"Spain";"korea",#N/A,FALSE,"Korea"}</definedName>
    <definedName name="pcsfon" hidden="1">{"rawdata",#N/A,TRUE,"HKT";"in",#N/A,TRUE,"HKT";"rawdata",#N/A,TRUE,"PTInd";"in",#N/A,TRUE,"PTInd";"rawdata",#N/A,TRUE,"NTT";"in",#N/A,TRUE,"NTT";"rawdata",#N/A,TRUE,"PLD";"in",#N/A,TRUE,"PLD";"rawdata",#N/A,TRUE,"PTTelk";"in",#N/A,TRUE,"PTTelk";"rawdata",#N/A,TRUE,"ST ";"in",#N/A,TRUE,"ST ";"rawdata",#N/A,TRUE,"TAsia";"in",#N/A,TRUE,"TAsia";"rawdata",#N/A,TRUE,"TNZ";"in",#N/A,TRUE,"TNZ";"rawdata",#N/A,TRUE,"TMal";"in",#N/A,TRUE,"TMal";"rawdata",#N/A,TRUE,"TTT";"in",#N/A,TRUE,"TTT";"rawdata",#N/A,TRUE,"Telst";"in",#N/A,TRUE,"Telst"}</definedName>
    <definedName name="Peak_Capacity">'[9]Capacity by Machine Class'!$F$2:$F$10</definedName>
    <definedName name="Period" localSheetId="4">#REF!</definedName>
    <definedName name="Period">#REF!</definedName>
    <definedName name="Poles_by_Town" localSheetId="4">#REF!</definedName>
    <definedName name="Poles_by_Town">#REF!</definedName>
    <definedName name="POP_Capacity" localSheetId="4">#REF!</definedName>
    <definedName name="POP_Capacity">#REF!</definedName>
    <definedName name="POP_Machine_Class" localSheetId="4">#REF!</definedName>
    <definedName name="POP_Machine_Class">#REF!</definedName>
    <definedName name="POP_Name" localSheetId="4">#REF!</definedName>
    <definedName name="POP_Name">#REF!</definedName>
    <definedName name="pp" localSheetId="4" hidden="1">#REF!</definedName>
    <definedName name="pp" hidden="1">#REF!</definedName>
    <definedName name="_xlnm.Print_Area" localSheetId="0">Summary!$A$1:$G$36</definedName>
    <definedName name="Print_CSC_Report_2" hidden="1">{"CSC_1",#N/A,FALSE,"CSC Outputs";"CSC_2",#N/A,FALSE,"CSC Outputs"}</definedName>
    <definedName name="Print_CSC_Report_3" hidden="1">{"CSC_1",#N/A,FALSE,"CSC Outputs";"CSC_2",#N/A,FALSE,"CSC Outputs"}</definedName>
    <definedName name="PROJECT_NUMBER" localSheetId="4" hidden="1">Prj_ID</definedName>
    <definedName name="PROJECT_NUMBER" hidden="1">Prj_ID</definedName>
    <definedName name="PROJECT_TITLE" localSheetId="4" hidden="1">Prj_Title</definedName>
    <definedName name="PROJECT_TITLE" hidden="1">Prj_Title</definedName>
    <definedName name="q" localSheetId="4" hidden="1">#REF!</definedName>
    <definedName name="q" hidden="1">#REF!</definedName>
    <definedName name="Quarter">[10]Range_Names!$B$2:$B$9</definedName>
    <definedName name="rename_of_wrn.CSC" hidden="1">{"page1",#N/A,TRUE,"CSC";"page2",#N/A,TRUE,"CSC"}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rrrrrr" hidden="1">{"cash plan",#N/A,FALSE,"fccashflow"}</definedName>
    <definedName name="sbdfbb" hidden="1">{"commercial rate calculation",#N/A,FALSE,"GA97"}</definedName>
    <definedName name="sbfdbsfdbsfd" hidden="1">{#N/A,#N/A,FALSE,"Sheet1"}</definedName>
    <definedName name="Scenario" localSheetId="4">#REF!</definedName>
    <definedName name="Scenario">#REF!</definedName>
    <definedName name="sda" hidden="1">{#N/A,#N/A,FALSE,"ManLoading"}</definedName>
    <definedName name="sdbfbfbs" hidden="1">{"commercial profit",#N/A,FALSE,"GA97"}</definedName>
    <definedName name="sdbffbfsfd" hidden="1">{#N/A,#N/A,FALSE,"GA97"}</definedName>
    <definedName name="Sector" hidden="1">{"IS",#N/A,FALSE,"IS";"RPTIS",#N/A,FALSE,"RPTIS";"STATS",#N/A,FALSE,"STATS";"CELL",#N/A,FALSE,"CELL";"BS",#N/A,FALSE,"BS"}</definedName>
    <definedName name="sencount" hidden="1">1</definedName>
    <definedName name="Sensitivity_Selector">'[8]Independent Model Outputs'!$F$64</definedName>
    <definedName name="Sim" hidden="1">{#N/A,#N/A,FALSE,"FAC_RATE.XLS";#N/A,#N/A,FALSE,"TFC";#N/A,#N/A,FALSE,"SETA";#N/A,#N/A,FALSE,"ESC";#N/A,#N/A,FALSE,"MHX.XLS";#N/A,#N/A,FALSE,"DOM_G&amp;A"}</definedName>
    <definedName name="SIRP" hidden="1">{"Base Cost",#N/A,FALSE,"Cost Formats";"Base",#N/A,FALSE,"Composite Rate";"Option 1 Cost",#N/A,FALSE,"Cost Formats";"Option 1",#N/A,FALSE,"Composite Rate";"Option 2 Cost",#N/A,FALSE,"Cost Formats";"Option 2",#N/A,FALSE,"Composite Rate";"Option 3 Cost",#N/A,FALSE,"Cost Formats";"Option 3",#N/A,FALSE,"Composite Rate";"Option 4 Cost",#N/A,FALSE,"Cost Formats";"Option 4",#N/A,FALSE,"Composite Rate";"Option 5 Cost",#N/A,FALSE,"Cost Formats";"Option 5",#N/A,FALSE,"Composite Rate";"Total Cost",#N/A,FALSE,"Cost Formats"}</definedName>
    <definedName name="ss" localSheetId="4" hidden="1">#REF!</definedName>
    <definedName name="ss" hidden="1">#REF!</definedName>
    <definedName name="ss_2" localSheetId="4" hidden="1">[11]ic!#REF!</definedName>
    <definedName name="ss_2" hidden="1">[11]ic!#REF!</definedName>
    <definedName name="Switches_High">'[8]Independent Cost Inputs'!$J$49</definedName>
    <definedName name="Switches_Low">'[8]Independent Cost Inputs'!$H$49</definedName>
    <definedName name="Switches_Medium">'[8]Independent Cost Inputs'!$I$49</definedName>
    <definedName name="Swvu.BS." localSheetId="4" hidden="1">#REF!</definedName>
    <definedName name="Swvu.BS." hidden="1">#REF!</definedName>
    <definedName name="Temp" hidden="1">{#N/A,#N/A,FALSE,"ManLoading"}</definedName>
    <definedName name="Tinker" hidden="1">{#N/A,#N/A,FALSE,"Sheet1"}</definedName>
    <definedName name="Training_Cost_CSA">'[8]Independent Cost Inputs'!$G$75</definedName>
    <definedName name="ttt" hidden="1">{#N/A,#N/A,FALSE,"Sheet1"}</definedName>
    <definedName name="UNALLOW2" hidden="1">{#N/A,#N/A,FALSE,"FAC_RATE.XLS";#N/A,#N/A,FALSE,"TFC";#N/A,#N/A,FALSE,"SETA";#N/A,#N/A,FALSE,"ESC";#N/A,#N/A,FALSE,"MHX.XLS";#N/A,#N/A,FALSE,"DOM_G&amp;A"}</definedName>
    <definedName name="Unsure" hidden="1">{#N/A,#N/A,FALSE,"ManLoading"}</definedName>
    <definedName name="w" hidden="1">{"IS",#N/A,FALSE,"IS";"RPTIS",#N/A,FALSE,"RPTIS";"STATS",#N/A,FALSE,"STATS";"CELL",#N/A,FALSE,"CELL";"BS",#N/A,FALSE,"BS"}</definedName>
    <definedName name="wahiawanew3" hidden="1">{"G A expense entry",#N/A,FALSE,"GA97"}</definedName>
    <definedName name="wcom" hidden="1">{"IS",#N/A,FALSE,"IS";"RPTIS",#N/A,FALSE,"RPTIS";"STATS",#N/A,FALSE,"STATS";"BS",#N/A,FALSE,"BS"}</definedName>
    <definedName name="what" hidden="1">{#N/A,#N/A,FALSE,"Base Info";#N/A,#N/A,FALSE,"Base Info"}</definedName>
    <definedName name="why" hidden="1">{#N/A,#N/A,FALSE,"FAC_RATE.XLS";#N/A,#N/A,FALSE,"TFC";#N/A,#N/A,FALSE,"SETA";#N/A,#N/A,FALSE,"ESC";#N/A,#N/A,FALSE,"MHX.XLS";#N/A,#N/A,FALSE,"DOM_G&amp;A"}</definedName>
    <definedName name="wrn.04fringe" hidden="1">{"OTHFRINGE",#N/A,FALSE,"TOTAL";"SVCFRINGE",#N/A,FALSE,"TOTAL";"TOTFRINGE",#N/A,FALSE,"TOTAL"}</definedName>
    <definedName name="wrn.10yp._.balance._.sheet." hidden="1">{"10yp balance sheet",#N/A,FALSE,"Celtel alternative 6"}</definedName>
    <definedName name="wrn.10yp._.capex." hidden="1">{"10yp capex",#N/A,FALSE,"Celtel alternative 6"}</definedName>
    <definedName name="wrn.10yp._.customers." hidden="1">{"10yp customers",#N/A,FALSE,"Celtel alternative 6"}</definedName>
    <definedName name="wrn.10yp._.graphs." hidden="1">{"10yp graphs",#N/A,FALSE,"Market Data"}</definedName>
    <definedName name="wrn.10yp._.key._.data." hidden="1">{"10yp key data",#N/A,FALSE,"Market Data"}</definedName>
    <definedName name="wrn.10yp._.profit._.and._.loss." hidden="1">{"10yp profit and loss",#N/A,FALSE,"Celtel alternative 6"}</definedName>
    <definedName name="wrn.10yp._.tariffs." hidden="1">{"10yp tariffs",#N/A,FALSE,"Celtel alternative 6"}</definedName>
    <definedName name="wrn.1st._.Quarter." hidden="1">{#N/A,#N/A,TRUE,"1Q BCG";#N/A,#N/A,TRUE,"1Q w|o Wireless";#N/A,#N/A,TRUE,"1Q Wireless"}</definedName>
    <definedName name="wrn.2nd._.Quarter." hidden="1">{#N/A,#N/A,TRUE,"2Q BCG";#N/A,#N/A,TRUE,"2Q w|o Wireless";#N/A,#N/A,TRUE,"2Q Wireless"}</definedName>
    <definedName name="wrn.3rd._.Quarter." hidden="1">{#N/A,#N/A,TRUE,"3Q BCG";#N/A,#N/A,TRUE,"3Q w|o Wireless";#N/A,#N/A,TRUE,"3Q Wireless"}</definedName>
    <definedName name="wrn.4th._.Quarter." hidden="1">{#N/A,#N/A,TRUE,"4Q BCG";#N/A,#N/A,TRUE,"4Q w|o Wireless";#N/A,#N/A,TRUE,"4Q Wireless"}</definedName>
    <definedName name="wrn.95FRINGE." hidden="1">{"OTHFRINGE",#N/A,FALSE,"TOTAL";"SVCFRINGE",#N/A,FALSE,"TOTAL";"TOTFRINGE",#N/A,FALSE,"TOTAL"}</definedName>
    <definedName name="wrn.ACC_Cars_125K_Co1." hidden="1">{"ACC_Cars_125K_PA",#N/A,FALSE,"ACC Cars Co1 125K ";"ACC_Cars_125K_Prop",#N/A,FALSE,"ACC Cars Co1 125K "}</definedName>
    <definedName name="wrn.ACC_Cars_400K_Co1." hidden="1">{"ACC_Cars_400K_PA",#N/A,FALSE,"ACC Cars Co1 400K";"ACC_Cars_400K_Prop",#N/A,FALSE,"ACC Cars Co1 400K"}</definedName>
    <definedName name="wrn.ACC_Cars_Travel_125K." hidden="1">{"PAGE1",#N/A,FALSE,"ACC_CARS Travel 125K";"PAGE2",#N/A,FALSE,"ACC_CARS Travel 125K"}</definedName>
    <definedName name="wrn.ACC_CARS_Travel_400K." hidden="1">{"Page1",#N/A,FALSE,"ACC_CARS Travel 400K";"Page2",#N/A,FALSE,"ACC_CARS Travel 400K"}</definedName>
    <definedName name="wrn.ALL." hidden="1">{#N/A,#N/A,TRUE,"Summary";#N/A,#N/A,TRUE,"NT 4.0";#N/A,#N/A,TRUE,"Win2K";#N/A,#N/A,TRUE,"Exchange";#N/A,#N/A,TRUE,"SNA";#N/A,#N/A,TRUE,"SQL_2K";#N/A,#N/A,TRUE,"SQL (7.0)";#N/A,#N/A,TRUE,"SQL (6.5)";#N/A,#N/A,TRUE,"SMS";#N/A,#N/A,TRUE,"IIS";#N/A,#N/A,TRUE,"OTHER"}</definedName>
    <definedName name="wrn.ALL._....original." hidden="1">{#N/A,#N/A,FALSE,"Qrt Fcst";#N/A,#N/A,FALSE,"Qrt Fcst vs Plan &amp; PY";#N/A,#N/A,FALSE,"FY Fcst vs Plan &amp; PY";#N/A,#N/A,FALSE,"EVA CAP";#N/A,#N/A,FALSE,"EVA NOPAT"}</definedName>
    <definedName name="wrn.ANGIE." hidden="1">{#N/A,#N/A,FALSE,"TOTAL"}</definedName>
    <definedName name="wrn.Asia." hidden="1">{"rawdata",#N/A,TRUE,"HKT";"in",#N/A,TRUE,"HKT";"rawdata",#N/A,TRUE,"PTInd";"in",#N/A,TRUE,"PTInd";"rawdata",#N/A,TRUE,"NTT";"in",#N/A,TRUE,"NTT";"rawdata",#N/A,TRUE,"PLD";"in",#N/A,TRUE,"PLD";"rawdata",#N/A,TRUE,"PTTelk";"in",#N/A,TRUE,"PTTelk";"rawdata",#N/A,TRUE,"ST ";"in",#N/A,TRUE,"ST ";"rawdata",#N/A,TRUE,"TAsia";"in",#N/A,TRUE,"TAsia";"rawdata",#N/A,TRUE,"TNZ";"in",#N/A,TRUE,"TNZ";"rawdata",#N/A,TRUE,"TMal";"in",#N/A,TRUE,"TMal";"rawdata",#N/A,TRUE,"TTT";"in",#N/A,TRUE,"TTT";"rawdata",#N/A,TRUE,"Telst";"in",#N/A,TRUE,"Telst"}</definedName>
    <definedName name="wrn.Backup." hidden="1">{#N/A,#N/A,FALSE,"Labor Dump";#N/A,#N/A,FALSE,"CO 1 Yrs";#N/A,#N/A,FALSE,"INPUT"}</definedName>
    <definedName name="wrn.BARB." hidden="1">{#N/A,#N/A,FALSE,"FAC_RATE.XLS";#N/A,#N/A,FALSE,"TFC";#N/A,#N/A,FALSE,"SETA";#N/A,#N/A,FALSE,"ESC";#N/A,#N/A,FALSE,"MHX.XLS";#N/A,#N/A,FALSE,"DOM_G&amp;A"}</definedName>
    <definedName name="WRN.BARB1" hidden="1">{#N/A,#N/A,FALSE,"FAC_RATE.XLS";#N/A,#N/A,FALSE,"TFC";#N/A,#N/A,FALSE,"SETA";#N/A,#N/A,FALSE,"ESC";#N/A,#N/A,FALSE,"MHX.XLS";#N/A,#N/A,FALSE,"DOM_G&amp;A"}</definedName>
    <definedName name="wrn.BCG._.All._.Periods." hidden="1">{#N/A,#N/A,TRUE,"Monthly BCG";#N/A,#N/A,TRUE,"Qrt BCG";#N/A,#N/A,TRUE,"FY BCG";#N/A,#N/A,TRUE,"1Q BCG";#N/A,#N/A,TRUE,"2Q BCG";#N/A,#N/A,TRUE,"3Q BCG";#N/A,#N/A,TRUE,"4Q BCG"}</definedName>
    <definedName name="wrn.BEL." hidden="1">{"IS",#N/A,FALSE,"IS";"RPTIS",#N/A,FALSE,"RPTIS";"STATS",#N/A,FALSE,"STATS";"CELL",#N/A,FALSE,"CELL";"BS",#N/A,FALSE,"BS"}</definedName>
    <definedName name="wrn.BIDSHEET." hidden="1">{#N/A,#N/A,TRUE,"Instructions";#N/A,#N/A,TRUE,"Config1 OC-48";#N/A,#N/A,TRUE,"Config1 Max";#N/A,#N/A,TRUE,"Config2 OC-48";#N/A,#N/A,TRUE,"Config2 Max";#N/A,#N/A,TRUE,"Total";#N/A,#N/A,TRUE,"List-EndTerminal";#N/A,#N/A,TRUE,"List-BacktoBack";#N/A,#N/A,TRUE,"List-LineAmplifiers";#N/A,#N/A,TRUE,"List-OADMs";#N/A,#N/A,TRUE,"Future elements";#N/A,#N/A,TRUE,"Training";#N/A,#N/A,TRUE,"Comments"}</definedName>
    <definedName name="wrn.BTables." hidden="1">{#N/A,#N/A,FALSE,"Proposal"}</definedName>
    <definedName name="wrn.Budget." hidden="1">{#N/A,#N/A,TRUE,"Title Budget";#N/A,#N/A,TRUE,"Index Budget";#N/A,#N/A,TRUE,"Indirect Rate Summary";#N/A,#N/A,TRUE,"Indirect Rate Check";#N/A,#N/A,TRUE,"Fringe Full";#N/A,#N/A,TRUE,"Fringe Part";#N/A,#N/A,TRUE,"Fringe Score";#N/A,#N/A,TRUE,"OH HQ Office";#N/A,#N/A,TRUE,"HQ Off Telecom";#N/A,#N/A,TRUE,"OH HQ Office - CON";#N/A,#N/A,TRUE,"OH HQ Office - NSP";#N/A,#N/A,TRUE,"Client";#N/A,#N/A,TRUE,"Client Telecom";#N/A,#N/A,TRUE,"Client - CON";#N/A,#N/A,TRUE,"Client - NSP";#N/A,#N/A,TRUE,"Non-HQ";#N/A,#N/A,TRUE,"ITOP";#N/A,#N/A,TRUE,"TCC";#N/A,#N/A,TRUE,"Score";#N/A,#N/A,TRUE,"Telecom";#N/A,#N/A,TRUE,"G&amp;A I&amp;ET";#N/A,#N/A,TRUE,"G&amp;A I&amp;ET DOD";#N/A,#N/A,TRUE,"B&amp;P IET";#N/A,#N/A,TRUE,"Mktg IET";#N/A,#N/A,TRUE,"Prog Mgr IET";#N/A,#N/A,TRUE,"CON Div Mgmt GA";#N/A,#N/A,TRUE,"ESD Div Mgmt GA";#N/A,#N/A,TRUE,"SSD Div Mgmt GA";#N/A,#N/A,TRUE,"G&amp;A NSP";#N/A,#N/A,TRUE,"G&amp;A NSP DOD";#N/A,#N/A,TRUE,"B&amp;P NSP";#N/A,#N/A,TRUE,"Mktg NSP";#N/A,#N/A,TRUE,"Prog Mgr NSP";#N/A,#N/A,TRUE,"NSP Div Mgmt GA";#N/A,#N/A,TRUE,"G&amp;A Telecom";#N/A,#N/A,TRUE,"G&amp;A Telecom DOD";#N/A,#N/A,TRUE,"B&amp;P NMD";#N/A,#N/A,TRUE,"Mktg NMD";#N/A,#N/A,TRUE,"Prog Mgr NMD";#N/A,#N/A,TRUE,"NMD Div Mgmt GA";#N/A,#N/A,TRUE,"Mat Handling";#N/A,#N/A,TRUE,"G&amp;A HO";#N/A,#N/A,TRUE,"G&amp;A I&amp;ET Sup HO";#N/A,#N/A,TRUE,"Pres";#N/A,#N/A,TRUE,"VP Fina";#N/A,#N/A,TRUE,"Dyn Allo";#N/A,#N/A,TRUE,"VP HR";#N/A,#N/A,TRUE,"VP Cont";#N/A,#N/A,TRUE,"SEI";#N/A,#N/A,TRUE,"VP Bus Dev";#N/A,#N/A,TRUE,"G&amp;A I&amp;ET Sup XComp";#N/A,#N/A,TRUE,"G&amp;A I&amp;ET Adj";#N/A,#N/A,TRUE,"G&amp;A I&amp;ET Sup G&amp;A";#N/A,#N/A,TRUE,"Prop Sup";#N/A,#N/A,TRUE,"Security";#N/A,#N/A,TRUE,"Acctg";#N/A,#N/A,TRUE,"Payroll"}</definedName>
    <definedName name="wrn.budget._.balance._.sheet." hidden="1">{"bugdet992000 balance sheet",#N/A,FALSE,"Celtel alternative 6"}</definedName>
    <definedName name="wrn.budget._.capex." hidden="1">{"budget992000 capex",#N/A,FALSE,"Celtel alternative 6"}</definedName>
    <definedName name="wrn.budget._.customers." hidden="1">{"budget992000_customers",#N/A,FALSE,"Celtel alternative 6"}</definedName>
    <definedName name="wrn.budget._.profit._.and._.loss." hidden="1">{"budget992000 profit and loss",#N/A,FALSE,"Celtel alternative 6"}</definedName>
    <definedName name="wrn.budget._.tariffs._.and._.usage." hidden="1">{"budget992000 tariff and usage",#N/A,FALSE,"Celtel alternative 6"}</definedName>
    <definedName name="wrn.Cash._.Plan." hidden="1">{"cash plan",#N/A,FALSE,"fccashflow"}</definedName>
    <definedName name="wrn.CCB_JDISS." hidden="1">{"Pre_CCB",#N/A,FALSE,"Pre CCB Pkg ";"CCB_Memb_Notbk",#N/A,FALSE,"CCB_Memb_Notebk";"CCB_Handouts",#N/A,FALSE,"Handouts";"JDISS_Brochure",#N/A,FALSE,"JDISS_Brochure";"JDISS_Minutes",#N/A,FALSE,"JDISS_Minutes";"Total_JDISS",#N/A,FALSE,"Total JDISS"}</definedName>
    <definedName name="wrn.ccroll." hidden="1">{"Admin.",#N/A,FALSE,"ccs";"Alloc.",#N/A,FALSE,"ccs";"BS Inactive",#N/A,FALSE,"ccs";"CU Eng.",#N/A,FALSE,"ccs";"CU Mfg.",#N/A,FALSE,"ccs";"CU Mfg.",#N/A,FALSE,"ccs";"CU Mktg.",#N/A,FALSE,"ccs";"CU PM",#N/A,FALSE,"ccs";"Eng.",#N/A,FALSE,"ccs";"FBR Admin",#N/A,FALSE,"ccs";"FBR China",#N/A,FALSE,"ccs";"FBR Eng.",#N/A,FALSE,"ccs";"FBR Mktg.",#N/A,FALSE,"ccs";"FBR PM",#N/A,FALSE,"ccs";"FRBMfg",#N/A,FALSE,"ccs";"Mfg.",#N/A,FALSE,"ccs";"Mktg.",#N/A,FALSE,"ccs";"Non Op.",#N/A,FALSE,"ccs";"Sales",#N/A,FALSE,"ccs";"WLS Admin.",#N/A,FALSE,"ccs";"WLS Eng.",#N/A,FALSE,"ccs";"WLS Mfg.",#N/A,FALSE,"ccs";"WLS Mktg.",#N/A,FALSE,"ccs";"WLS PM",#N/A,FALSE,"ccs"}</definedName>
    <definedName name="wrn.Cider." hidden="1">{#N/A,#N/A,FALSE,"Cider Segment";#N/A,#N/A,FALSE,"Bulmers";#N/A,#N/A,FALSE,"Ritz";#N/A,#N/A,FALSE,"Stag";#N/A,#N/A,FALSE,"Cider Others"}</definedName>
    <definedName name="wrn.commercial._.profit." hidden="1">{"commercial profit",#N/A,FALSE,"GA97"}</definedName>
    <definedName name="wrn.commercial._.rate._.calculation." hidden="1">{"commercial rate calculation",#N/A,FALSE,"GA97"}</definedName>
    <definedName name="wrn.Consolidated._.Set." hidden="1">{"Consolidated IS w Ratios",#N/A,FALSE,"Consolidated";"Consolidated CF",#N/A,FALSE,"Consolidated";"Consolidated DCF",#N/A,FALSE,"Consolidated"}</definedName>
    <definedName name="wrn.CONTRACTS." hidden="1">{"CONTRACTS",#N/A,FALSE,"8401detail"}</definedName>
    <definedName name="wrn.contribution." hidden="1">{#N/A,#N/A,FALSE,"Contribution Analysis"}</definedName>
    <definedName name="wrn.costprop." hidden="1">{"laborr",#N/A,FALSE,"Sheet1";"sumr",#N/A,FALSE,"Sheet1";"odcr",#N/A,FALSE,"Sheet1";"trip1r",#N/A,FALSE,"Sheet1";"trip2r",#N/A,FALSE,"Sheet1";"trip3r",#N/A,FALSE,"Sheet1";"trip4r",#N/A,FALSE,"Sheet1"}</definedName>
    <definedName name="wrn.costprt0." hidden="1">{"cptwor",#N/A,FALSE,"CP";"cpthreer",#N/A,FALSE,"CP";"sumr",#N/A,FALSE,"CP";"odcr",#N/A,FALSE,"CP"}</definedName>
    <definedName name="wrn.costprt1." hidden="1">{"laborr",#N/A,FALSE,"Sheet1";"sumr",#N/A,FALSE,"Sheet1";"odcr",#N/A,FALSE,"Sheet1";"trip1r",#N/A,FALSE,"Sheet1"}</definedName>
    <definedName name="wrn.costprt2." hidden="1">{"laborr",#N/A,FALSE,"costprop";"sumr",#N/A,FALSE,"costprop";"odcr",#N/A,FALSE,"costprop";"trip1r",#N/A,FALSE,"costprop";"trip2r",#N/A,FALSE,"costprop"}</definedName>
    <definedName name="wrn.costprt3." hidden="1">{"laborr",#N/A,FALSE,"costprop";"sumr",#N/A,FALSE,"costprop";"odcr",#N/A,FALSE,"costprop";"trip1r",#N/A,FALSE,"costprop";"trip2r",#N/A,FALSE,"costprop";"trip3r",#N/A,FALSE,"costprop"}</definedName>
    <definedName name="wrn.Cover." hidden="1">{"coverall",#N/A,FALSE,"Definitions";"cover1",#N/A,FALSE,"Definitions";"cover2",#N/A,FALSE,"Definitions";"cover3",#N/A,FALSE,"Definitions";"cover4",#N/A,FALSE,"Definitions";"cover5",#N/A,FALSE,"Definitions";"blank",#N/A,FALSE,"Definitions"}</definedName>
    <definedName name="wrn.csc." hidden="1">{"orixcsc",#N/A,FALSE,"ORIX CSC";"orixcsc2",#N/A,FALSE,"ORIX CSC"}</definedName>
    <definedName name="wrn.CSC2" hidden="1">{"page1",#N/A,TRUE,"CSC";"page2",#N/A,TRUE,"CSC"}</definedName>
    <definedName name="wrn.csc2." hidden="1">{#N/A,#N/A,FALSE,"ORIX CSC"}</definedName>
    <definedName name="wrn.database." hidden="1">{"subs",#N/A,FALSE,"database ";"proportional",#N/A,FALSE,"database "}</definedName>
    <definedName name="wrn.dcf." hidden="1">{"mgmt forecast",#N/A,FALSE,"Mgmt Forecast";"dcf table",#N/A,FALSE,"Mgmt Forecast";"sensitivity",#N/A,FALSE,"Mgmt Forecast";"table inputs",#N/A,FALSE,"Mgmt Forecast";"calculations",#N/A,FALSE,"Mgmt Forecast"}</definedName>
    <definedName name="wrn.divisional._.overhead._.entry." hidden="1">{#N/A,#N/A,FALSE,"GA97"}</definedName>
    <definedName name="wrn.Dolan_Co1." hidden="1">{"DolanCo1_PA",#N/A,FALSE,"Tina Dolan";"DolanCo1_Prop",#N/A,FALSE,"Tina Dolan"}</definedName>
    <definedName name="wrn.Ebron_350K." hidden="1">{"Prop_350K",#N/A,FALSE,"Ebron-350K";"PA_350K",#N/A,FALSE,"Ebron-350K";"Ebron350KTrvl",#N/A,FALSE,"Ebrons Travel 350k"}</definedName>
    <definedName name="wrn.Ebron_Co1." hidden="1">{"EbronCo1_PA",#N/A,FALSE,"Ebrons Task Co1";"EbronCo1_Prop",#N/A,FALSE,"Ebrons Task Co1";"Ebron316KTrvl",#N/A,FALSE,"Ebrons Travel 316k"}</definedName>
    <definedName name="wrn.Ebron_Co5." hidden="1">{"EbronCo5_PA",#N/A,FALSE,"Ebrons Task Co5";"EbronCo5_Prop",#N/A,FALSE,"Ebrons Task Co5"}</definedName>
    <definedName name="wrn.ED." hidden="1">{"FAC_RATE",#N/A,FALSE,"FAC_RATE.XLS";#N/A,#N/A,FALSE,"SETA";#N/A,#N/A,FALSE,"SSC_SPA";#N/A,#N/A,FALSE,"SSC_NEMA";#N/A,#N/A,FALSE,"MHX.XLS";#N/A,#N/A,FALSE,"DOM_G&amp;A"}</definedName>
    <definedName name="wrn.ed1." hidden="1">{"FAC_RATE",#N/A,FALSE,"FAC_RATE.XLS";#N/A,#N/A,FALSE,"SETA";#N/A,#N/A,FALSE,"SSC_SPA";#N/A,#N/A,FALSE,"SSC_NEMA";#N/A,#N/A,FALSE,"MHX.XLS";#N/A,#N/A,FALSE,"DOM_G&amp;A"}</definedName>
    <definedName name="WRN.ED2" hidden="1">{"FAC_RATE",#N/A,FALSE,"FAC_RATE.XLS";#N/A,#N/A,FALSE,"SETA";#N/A,#N/A,FALSE,"SSC_SPA";#N/A,#N/A,FALSE,"SSC_NEMA";#N/A,#N/A,FALSE,"MHX.XLS";#N/A,#N/A,FALSE,"DOM_G&amp;A"}</definedName>
    <definedName name="wrn.Europe._.Base." hidden="1">{"Eur Base Top",#N/A,FALSE,"Europe Base";"Eur Base Bottom",#N/A,FALSE,"Europe Base"}</definedName>
    <definedName name="wrn.Europe._.Set." hidden="1">{"IS w Ratios",#N/A,FALSE,"Europe";"PF CF Europe",#N/A,FALSE,"Europe";"DCF Eur Matrix",#N/A,FALSE,"Europe"}</definedName>
    <definedName name="wrn.Expenditures._.Graph." hidden="1">{"Graphics View",#N/A,FALSE,"Task Order Status"}</definedName>
    <definedName name="wrn.Exports." hidden="1">{#N/A,#N/A,FALSE,"Exports";#N/A,#N/A,FALSE,"Carolans";#N/A,#N/A,FALSE,"Irish Mist";#N/A,#N/A,FALSE,"Tullamore Dew";#N/A,#N/A,FALSE,"Other Brands Exports";#N/A,#N/A,FALSE,"Frangelico";#N/A,#N/A,FALSE,"Mondoro";#N/A,#N/A,FALSE,"Aperol";#N/A,#N/A,FALSE,"Others Exports"}</definedName>
    <definedName name="wrn.extrnal._.reporting." hidden="1">{"outside reptg",#N/A,FALSE,"ovhd summary"}</definedName>
    <definedName name="wrn.Far._.East._.Set." hidden="1">{"IS FE with Ratios",#N/A,FALSE,"Far East";"PF CF Far East",#N/A,FALSE,"Far East";"DCF Far East Matrix",#N/A,FALSE,"Far East"}</definedName>
    <definedName name="wrn.FE._.Sensitivity." hidden="1">{"Far East Top",#N/A,FALSE,"FE Model";"Far East Mid",#N/A,FALSE,"FE Model";"Far East Base",#N/A,FALSE,"FE Model"}</definedName>
    <definedName name="wrn.FERN." hidden="1">{#N/A,#N/A,FALSE,"FAC_RATE.XLS";#N/A,#N/A,FALSE,"ISC";#N/A,#N/A,FALSE,"SETA";#N/A,#N/A,FALSE,"MHX.XLS";#N/A,#N/A,FALSE,"DOM_G&amp;A"}</definedName>
    <definedName name="WRN.FERN2" hidden="1">{#N/A,#N/A,FALSE,"FAC_RATE.XLS";#N/A,#N/A,FALSE,"ISC";#N/A,#N/A,FALSE,"SETA";#N/A,#N/A,FALSE,"MHX.XLS";#N/A,#N/A,FALSE,"DOM_G&amp;A"}</definedName>
    <definedName name="wrn.financial." hidden="1">{"income stmt",#N/A,FALSE,"INCOME STATEMENT";"balance sheet",#N/A,FALSE,"INCOME STATEMENT"}</definedName>
    <definedName name="wrn.financial.2" hidden="1">{"income stmt",#N/A,FALSE,"INCOME STATEMENT";"balance sheet",#N/A,FALSE,"INCOME STATEMENT"}</definedName>
    <definedName name="wrn.Fiscal._.Year." hidden="1">{#N/A,#N/A,TRUE,"FY BCG";#N/A,#N/A,TRUE,"FY w|o Wireless";#N/A,#N/A,TRUE,"FY Wireless"}</definedName>
    <definedName name="wrn.forecast.1" hidden="1">{#N/A,#N/A,TRUE,"Summary - Page 1";#N/A,#N/A,TRUE,"Quarterly - Page 2";#N/A,#N/A,TRUE,"Monthly Detail - Page 3";#N/A,#N/A,TRUE,"Revenue Cons. (000's)";#N/A,#N/A,TRUE,"EXPENSES";#N/A,#N/A,TRUE,"HC Cost&amp;Trends";#N/A,#N/A,TRUE,"Quarterly Plan"}</definedName>
    <definedName name="wrn.forecast.2" hidden="1">{#N/A,#N/A,TRUE,"Summary - Page 1";#N/A,#N/A,TRUE,"Quarterly - Page 2";#N/A,#N/A,TRUE,"Monthly Detail - Page 3";#N/A,#N/A,TRUE,"Revenue Cons. (000's)";#N/A,#N/A,TRUE,"EXPENSES";#N/A,#N/A,TRUE,"HC Cost&amp;Trends";#N/A,#N/A,TRUE,"Quarterly Plan"}</definedName>
    <definedName name="wrn.forecast.3" hidden="1">{#N/A,#N/A,TRUE,"Summary - Page 1";#N/A,#N/A,TRUE,"Quarterly - Page 2";#N/A,#N/A,TRUE,"Monthly Detail - Page 3";#N/A,#N/A,TRUE,"Revenue Cons. (000's)";#N/A,#N/A,TRUE,"EXPENSES";#N/A,#N/A,TRUE,"HC Cost&amp;Trends";#N/A,#N/A,TRUE,"Quarterly Plan"}</definedName>
    <definedName name="wrn.forecast.4" hidden="1">{#N/A,#N/A,TRUE,"Summary - Page 1";#N/A,#N/A,TRUE,"Quarterly - Page 2";#N/A,#N/A,TRUE,"Monthly Detail - Page 3";#N/A,#N/A,TRUE,"Revenue Cons. (000's)";#N/A,#N/A,TRUE,"EXPENSES";#N/A,#N/A,TRUE,"HC Cost&amp;Trends";#N/A,#N/A,TRUE,"Quarterly Plan"}</definedName>
    <definedName name="wrn.forecast.5" hidden="1">{#N/A,#N/A,TRUE,"Summary - Page 1";#N/A,#N/A,TRUE,"Quarterly - Page 2";#N/A,#N/A,TRUE,"Monthly Detail - Page 3";#N/A,#N/A,TRUE,"Revenue Cons. (000's)";#N/A,#N/A,TRUE,"EXPENSES";#N/A,#N/A,TRUE,"HC Cost&amp;Trends";#N/A,#N/A,TRUE,"Quarterly Plan"}</definedName>
    <definedName name="wrn.Forecast.sum" hidden="1">{#N/A,#N/A,TRUE,"Summary - Page 1";#N/A,#N/A,TRUE,"Quarterly - Page 2";#N/A,#N/A,TRUE,"Monthly Detail - Page 3";#N/A,#N/A,TRUE,"Revenue Cons. (000's)";#N/A,#N/A,TRUE,"EXPENSES";#N/A,#N/A,TRUE,"HC Cost&amp;Trends";#N/A,#N/A,TRUE,"Quarterly Plan"}</definedName>
    <definedName name="wrn.Forecast.summ" hidden="1">{#N/A,#N/A,TRUE,"Summary - Page 1";#N/A,#N/A,TRUE,"Quarterly - Page 2";#N/A,#N/A,TRUE,"Monthly Detail - Page 3";#N/A,#N/A,TRUE,"Revenue Cons. (000's)";#N/A,#N/A,TRUE,"EXPENSES";#N/A,#N/A,TRUE,"HC Cost&amp;Trends";#N/A,#N/A,TRUE,"Quarterly Plan"}</definedName>
    <definedName name="wrn.forecast.summm" hidden="1">{#N/A,#N/A,TRUE,"Summary - Page 1";#N/A,#N/A,TRUE,"Quarterly - Page 2";#N/A,#N/A,TRUE,"Monthly Detail - Page 3";#N/A,#N/A,TRUE,"Revenue Cons. (000's)";#N/A,#N/A,TRUE,"EXPENSES";#N/A,#N/A,TRUE,"HC Cost&amp;Trends";#N/A,#N/A,TRUE,"Quarterly Plan"}</definedName>
    <definedName name="wrn.Full._.without._.data.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wrn.FullPrintout." hidden="1">{#N/A,#N/A,TRUE,"ContentsPage";#N/A,#N/A,TRUE,"Inputs";#N/A,#N/A,TRUE,"CashFlow";#N/A,#N/A,TRUE,"Buildout";#N/A,#N/A,TRUE,"Markets";#N/A,#N/A,TRUE,"Revenue";#N/A,#N/A,TRUE,"SubscriberMix";#N/A,#N/A,TRUE,"TrafficSource";#N/A,#N/A,TRUE,"NetworkPlant";#N/A,#N/A,TRUE,"ServerPlant";#N/A,#N/A,TRUE,"NetSetup";#N/A,#N/A,TRUE,"Sales";#N/A,#N/A,TRUE,"InstallAndDisconnects";#N/A,#N/A,TRUE,"ProductAndContent";#N/A,#N/A,TRUE,"NetOperations";#N/A,#N/A,TRUE,"CustomerCareAndBilling";#N/A,#N/A,TRUE,"OnsiteService";#N/A,#N/A,TRUE,"NetFieldMaint";#N/A,#N/A,TRUE,"Corporate G&amp;A";#N/A,#N/A,TRUE,"ServiceOverhead";#N/A,#N/A,TRUE,"HeadcountSummary";#N/A,#N/A,TRUE,"Depreciation"}</definedName>
    <definedName name="wrn.G._.A._.expense._.entry." hidden="1">{"G A expense entry",#N/A,FALSE,"GA97"}</definedName>
    <definedName name="wrn.GFY._.Summary._.Report." hidden="1">{"GFY 1997 Summary",#N/A,FALSE,"Summary";"GFY 1998 Summary",#N/A,FALSE,"Summary";"GFY 1999 Summary",#N/A,FALSE,"Summary";"GFY 2000 Summary",#N/A,FALSE,"Summary"}</definedName>
    <definedName name="wrn.government._.rate._.calculation." hidden="1">{"government rate calculation",#N/A,FALSE,"GA97"}</definedName>
    <definedName name="wrn.internal._.report." hidden="1">{"internal rptg",#N/A,FALSE,"ovhd summary"}</definedName>
    <definedName name="wrn.international." hidden="1">{"sweden",#N/A,FALSE,"Sweden";"germany",#N/A,FALSE,"Germany";"portugal",#N/A,FALSE,"Portugal";"belgium",#N/A,FALSE,"Belgium";"japan",#N/A,FALSE,"Japan ";"italy",#N/A,FALSE,"Italy";"spain",#N/A,FALSE,"Spain";"korea",#N/A,FALSE,"Korea"}</definedName>
    <definedName name="wrn.Invoice." hidden="1">{#N/A,#N/A,FALSE,"1034";#N/A,#N/A,FALSE,"Invoice"}</definedName>
    <definedName name="wrn.Italy." hidden="1">{#N/A,#N/A,FALSE,"Italy";#N/A,#N/A,FALSE,"Aperol Italy";#N/A,#N/A,FALSE,"Aperol Soda Italy";#N/A,#N/A,FALSE,"Spumanti";#N/A,#N/A,FALSE,"Barbieri Liqueur Italy";#N/A,#N/A,FALSE,"Others Italy"}</definedName>
    <definedName name="wrn.JDISS_Co1." hidden="1">{"JDISS_Co1",#N/A,FALSE,"JDISS_Co1";"JDISSCo1_PA",#N/A,FALSE,"JDISS_Co1"}</definedName>
    <definedName name="wrn.JG._.FE._.Dollar." hidden="1">{"JG FE Top",#N/A,FALSE,"JG FE $";"JG FE Bottom",#N/A,FALSE,"JG FE $"}</definedName>
    <definedName name="wrn.JG._.FE._.Yen." hidden="1">{"JG FE Top",#N/A,FALSE,"JG FE ¥";"JG FE Bottom",#N/A,FALSE,"JG FE ¥"}</definedName>
    <definedName name="wrn.JIM." hidden="1">{"JIM",#N/A,FALSE,"8401detail"}</definedName>
    <definedName name="wrn.lbo." hidden="1">{"a",#N/A,FALSE,"LBO - 100%, No Sales";"aa",#N/A,FALSE,"LBO - 100%, No Sales";"aaa",#N/A,FALSE,"LBO - 100%, No Sales";"aaaa",#N/A,FALSE,"LBO - 100%, No Sales";"aaaaa",#N/A,FALSE,"LBO - 100%, No Sales";"aaaaaa",#N/A,FALSE,"LBO - 100%, No Sales";"aaaaaaa",#N/A,FALSE,"LBO - 100%, No Sales";"aaaaaaaa",#N/A,FALSE,"LBO - 100%, No Sales"}</definedName>
    <definedName name="wrn.lbo2." hidden="1">{"a",#N/A,FALSE,"LBO - 100%, Sells FSM in 1999";"aa",#N/A,FALSE,"LBO - 100%, Sells FSM in 1999";"aaa",#N/A,FALSE,"LBO - 100%, Sells FSM in 1999";"aaaa",#N/A,FALSE,"LBO - 100%, Sells FSM in 1999";"aaaaa",#N/A,FALSE,"LBO - 100%, Sells FSM in 1999";"aaaaaa",#N/A,FALSE,"LBO - 100%, Sells FSM in 1999";"aaaaaaa",#N/A,FALSE,"LBO - 100%, Sells FSM in 1999"}</definedName>
    <definedName name="wrn.lbo3." hidden="1">{"a",#N/A,FALSE,"LBO - 100%, Sell C,CT 98......";"aa",#N/A,FALSE,"LBO - 100%, Sell C,CT 98......";"aaa",#N/A,FALSE,"LBO - 100%, Sell C,CT 98......";"aaaa",#N/A,FALSE,"LBO - 100%, Sell C,CT 98......";"aaaaa",#N/A,FALSE,"LBO - 100%, Sell C,CT 98......";"aaaaaa",#N/A,FALSE,"LBO - 100%, Sell C,CT 98......"}</definedName>
    <definedName name="wrn.Man._.Loading._.Sheet." hidden="1">{#N/A,#N/A,FALSE,"ManLoading"}</definedName>
    <definedName name="wrn.MARC." hidden="1">{#N/A,#N/A,FALSE,"FAC_RATE.XLS";#N/A,#N/A,FALSE,"EIA";#N/A,#N/A,FALSE,"FCC";#N/A,#N/A,FALSE,"SETA";#N/A,#N/A,FALSE,"MHX.XLS";#N/A,#N/A,FALSE,"DOM_G&amp;A"}</definedName>
    <definedName name="WRN.MARC2" hidden="1">{#N/A,#N/A,FALSE,"FAC_RATE.XLS";#N/A,#N/A,FALSE,"EIA";#N/A,#N/A,FALSE,"FCC";#N/A,#N/A,FALSE,"SETA";#N/A,#N/A,FALSE,"MHX.XLS";#N/A,#N/A,FALSE,"DOM_G&amp;A"}</definedName>
    <definedName name="wrn.MERGER._.PLANS." hidden="1">{"Assumptions1",#N/A,FALSE,"Assumptions";"MergerPlans1","20yearamort",FALSE,"MergerPlans";"MergerPlans1","40yearamort",FALSE,"MergerPlans";"MergerPlans2",#N/A,FALSE,"MergerPlans";"inputs",#N/A,FALSE,"MergerPlans"}</definedName>
    <definedName name="wrn.MONTHLY." hidden="1">{"statr",#N/A,FALSE,"STAT";"cssrr",#N/A,FALSE,"CSSR";"cap1r",#N/A,FALSE,"CAP";"cap2r",#N/A,FALSE,"CAP"}</definedName>
    <definedName name="wrn.Monthlys." hidden="1">{#N/A,#N/A,TRUE,"Monthly BCG";#N/A,#N/A,TRUE,"Monthly w|o Wireless";#N/A,#N/A,TRUE,"Monthly Wireless"}</definedName>
    <definedName name="wrn.NA_ULV._.Tand._.B." hidden="1">{"NA Top",#N/A,FALSE,"NA-ULV";"NA Bottom",#N/A,FALSE,"NA-ULV"}</definedName>
    <definedName name="wrn.NA._.Model._.T._.and._.B." hidden="1">{"NA Top",#N/A,FALSE,"NA Model";"NA Bottom",#N/A,FALSE,"NA Model"}</definedName>
    <definedName name="wrn.North._.America._.Set." hidden="1">{"NA Is w Ratios",#N/A,FALSE,"North America";"PF CFlow NA",#N/A,FALSE,"North America";"NA DCF Matrix",#N/A,FALSE,"North America"}</definedName>
    <definedName name="wrn.Output." hidden="1">{"definitions",#N/A,TRUE,"Definitions";"out1",#N/A,TRUE,"Valuation";"out2",#N/A,TRUE,"Valuation";"out3",#N/A,TRUE,"Valuation";"out4",#N/A,TRUE,"Valuation";"out",#N/A,TRUE,"Efficiency";"out1",#N/A,TRUE,"Growth,Margin,Rev Split";"out2",#N/A,TRUE,"Growth,Margin,Rev Split";"out1",#N/A,TRUE,"Financial Ratios";"out2",#N/A,TRUE,"Financial Ratios";"outeg",#N/A,TRUE,"Efficiency";"test1",#N/A,TRUE,"Prices";"test2",#N/A,TRUE,"Prices";"test3",#N/A,TRUE,"Prices";"test1",#N/A,TRUE,"Segments";"test2",#N/A,TRUE,"Segments";"in",#N/A,TRUE,"Country";"in",#N/A,TRUE,"Housekeeping"}</definedName>
    <definedName name="wrn.P01055._.Print." hidden="1">{#N/A,#N/A,TRUE,"Prop Cvr";#N/A,#N/A,TRUE,"Program Summary";#N/A,#N/A,TRUE,"Base Summary";#N/A,#N/A,TRUE,"Base CLIN1 Summary";#N/A,#N/A,TRUE," BASE CLIN1.1 Solers";#N/A,#N/A,TRUE,"BASE CLIN1.1SSB";#N/A,#N/A,TRUE," BASE CLIN1.2 Solers";#N/A,#N/A,TRUE,"BASE CLIN1.2SSB";#N/A,#N/A,TRUE,"BASE CLIN2 Summary";#N/A,#N/A,TRUE,"BASE CLIN2 Solers";#N/A,#N/A,TRUE,"BASE CLIN2 SSB";#N/A,#N/A,TRUE,"BASE CLIN3 Summary";#N/A,#N/A,TRUE,"BASE CLIN3 Solers";#N/A,#N/A,TRUE,"BASE1 CLIN3 SSB";#N/A,#N/A,TRUE,"BASE CLIN4 Summary";#N/A,#N/A,TRUE,"BASE  CLIN4 Solers";#N/A,#N/A,TRUE,"BASE CLIN4 SSB";#N/A,#N/A,TRUE,"OPT1 Summary";#N/A,#N/A,TRUE,"OPT1 CLIN1 Summary";#N/A,#N/A,TRUE,"OPT1 CLIN1.1 Solers";#N/A,#N/A,TRUE,"OPT1 CLIN1.1 SSB";#N/A,#N/A,TRUE,"OPT1 CLIN1.2 Solers ";#N/A,#N/A,TRUE,"OPT1 CLIN1.2 SSB ";#N/A,#N/A,TRUE,"OPT1 CLIN2 Summary ";#N/A,#N/A,TRUE,"OPT1 CLIN2 Solers";#N/A,#N/A,TRUE,"OPT1 CLIN2 SSB";#N/A,#N/A,TRUE,"OPT1 CLIN3 Summary ";#N/A,#N/A,TRUE,"OPT1CLIN3 Solers";#N/A,#N/A,TRUE,"OPT1 CLIN3 SSB";#N/A,#N/A,TRUE,"OPT1 CLIN4 Summary ";#N/A,#N/A,TRUE,"OPT1 CLIN4 Solers";#N/A,#N/A,TRUE,"OPT1 CLIN4 SSB";#N/A,#N/A,TRUE,"OPT2 Summary";#N/A,#N/A,TRUE,"OPT2 CLIN1 Summary";#N/A,#N/A,TRUE,"OPT2 CLIN1.1 Solers";#N/A,#N/A,TRUE," OPT2 CLIN1.1 SSB";#N/A,#N/A,TRUE,"OPT2 CLIN1.2 Solers ";#N/A,#N/A,TRUE," OPT2 CLIN1.2 SSB ";#N/A,#N/A,TRUE,"OPT2 CLIN2 Summary  ";#N/A,#N/A,TRUE,"OPT2 CLIN2 Solers";#N/A,#N/A,TRUE,"OPT2 CLIN2 SSB";#N/A,#N/A,TRUE,"OPT2 CLIN3 Summary ";#N/A,#N/A,TRUE,"OPT2 CLIN3 Solers";#N/A,#N/A,TRUE,"OPT2 CLIN3 SSB";#N/A,#N/A,TRUE,"OPT2 CLIN4 Summary  ";#N/A,#N/A,TRUE,"OPT2 CLIN4 Solers";#N/A,#N/A,TRUE,"OPT2 CLIN4 SSB"}</definedName>
    <definedName name="wrn.PA." hidden="1">{"summary",#N/A,FALSE,"GRP SUMMARY";"ytd",#N/A,FALSE,"GRP SUMMARY";"curr",#N/A,FALSE,"GRP SUMMARY"}</definedName>
    <definedName name="wrn.PAODC." hidden="1">{"par",#N/A,FALSE,"PA";"odcr",#N/A,FALSE,"PA";"paxr",#N/A,FALSE,"PA"}</definedName>
    <definedName name="wrn.Pearson_Co1." hidden="1">{"PearsonCo1_Prop",#N/A,FALSE,"Pearsons Task Co1";"PearsonCo1_PA",#N/A,FALSE,"Pearsons Task Co1"}</definedName>
    <definedName name="wrn.Pearson_Co5." hidden="1">{"PearsonCo5_Prop",#N/A,FALSE,"Pearsons Task Co5";"PearsonCo5_PA",#N/A,FALSE,"Pearsons Task Co5"}</definedName>
    <definedName name="wrn.PETE." hidden="1">{#N/A,#N/A,FALSE,"FAC_RATE.XLS";#N/A,#N/A,FALSE,"TFC";#N/A,#N/A,FALSE,"ISC";#N/A,#N/A,FALSE,"ESC";#N/A,#N/A,FALSE,"EIA";#N/A,#N/A,FALSE,"FCC";#N/A,#N/A,FALSE,"SETA";#N/A,#N/A,FALSE,"MSC";#N/A,#N/A,FALSE,"SSC_SPA";#N/A,#N/A,FALSE,"SSC_NEMA";#N/A,#N/A,FALSE,"MHX.XLS";#N/A,#N/A,FALSE,"DOM_G&amp;A"}</definedName>
    <definedName name="WRN.PETE2" hidden="1">{#N/A,#N/A,FALSE,"FAC_RATE.XLS";#N/A,#N/A,FALSE,"TFC";#N/A,#N/A,FALSE,"ISC";#N/A,#N/A,FALSE,"ESC";#N/A,#N/A,FALSE,"EIA";#N/A,#N/A,FALSE,"FCC";#N/A,#N/A,FALSE,"SETA";#N/A,#N/A,FALSE,"MSC";#N/A,#N/A,FALSE,"SSC_SPA";#N/A,#N/A,FALSE,"SSC_NEMA";#N/A,#N/A,FALSE,"MHX.XLS";#N/A,#N/A,FALSE,"DOM_G&amp;A"}</definedName>
    <definedName name="wrn.Plan._.EVA." hidden="1">{#N/A,#N/A,FALSE,"Nov 96";#N/A,#N/A,FALSE,"Dec 96";#N/A,#N/A,FALSE,"Jan 97";#N/A,#N/A,FALSE,"Feb 97";#N/A,#N/A,FALSE,"Mar 97";#N/A,#N/A,FALSE,"Apr 97";#N/A,#N/A,FALSE,"May 97";#N/A,#N/A,FALSE,"Jun 97";#N/A,#N/A,FALSE,"Jul 97";#N/A,#N/A,FALSE,"Aug 97";#N/A,#N/A,FALSE,"Sep 97";#N/A,#N/A,FALSE,"Oct 97"}</definedName>
    <definedName name="wrn.plbscf." hidden="1">{"p_l",#N/A,FALSE,"Summary Accounts"}</definedName>
    <definedName name="wrn.price." hidden="1">{"PAGE1",#N/A,FALSE,"CPFFMSTR";"PAGE2",#N/A,FALSE,"CPFFMSTR"}</definedName>
    <definedName name="wrn.price.1" hidden="1">{"PAGE1",#N/A,FALSE,"CPFFMSTR";"PAGE2",#N/A,FALSE,"CPFFMSTR"}</definedName>
    <definedName name="wrn.PriceSheetNoMargins." hidden="1">{"PriceSheetNoMargins",#N/A,FALSE,"PriceSheet"}</definedName>
    <definedName name="wrn.pricesheetNoMarkgin1" hidden="1">{"PriceSheetNoMargins",#N/A,FALSE,"PriceSheet"}</definedName>
    <definedName name="wrn.PrimeCo." hidden="1">{"print 1",#N/A,FALSE,"PrimeCo PCS";"print 2",#N/A,FALSE,"PrimeCo PCS";"valuation",#N/A,FALSE,"PrimeCo PCS"}</definedName>
    <definedName name="wrn.Print_CSC." hidden="1">{"CSC_1",#N/A,FALSE,"CSC Outputs";"CSC_2",#N/A,FALSE,"CSC Outputs"}</definedName>
    <definedName name="wrn.Print_CSC2" hidden="1">{"CSC_1",#N/A,FALSE,"CSC Outputs";"CSC_2",#N/A,FALSE,"CSC Outputs"}</definedName>
    <definedName name="wrn.Print." hidden="1">{"Base Cost",#N/A,FALSE,"Cost Formats";"Base",#N/A,FALSE,"Composite Rate";"Option 1 Cost",#N/A,FALSE,"Cost Formats";"Option 1",#N/A,FALSE,"Composite Rate";"Option 2 Cost",#N/A,FALSE,"Cost Formats";"Option 2",#N/A,FALSE,"Composite Rate";"Option 3 Cost",#N/A,FALSE,"Cost Formats";"Option 3",#N/A,FALSE,"Composite Rate";"Option 4 Cost",#N/A,FALSE,"Cost Formats";"Option 4",#N/A,FALSE,"Composite Rate";"Option 5 Cost",#N/A,FALSE,"Cost Formats";"Option 5",#N/A,FALSE,"Composite Rate";"Total Cost",#N/A,FALSE,"Cost Formats"}</definedName>
    <definedName name="wrn.PRINT._.ALL." hidden="1">{"ORIG",#N/A,FALSE,"Sheet1";"GOVT LABOR",#N/A,FALSE,"Sheet1";"INT LABOR",#N/A,FALSE,"Sheet1"}</definedName>
    <definedName name="wrn.Print._.Europe._.TandB." hidden="1">{"Print Top",#N/A,FALSE,"Europe Model";"Print Bottom",#N/A,FALSE,"Europe Model"}</definedName>
    <definedName name="wrn.Print._.FE._.T._.and._.B." hidden="1">{"Far East Top",#N/A,FALSE,"FE Model";"Far East Bottom",#N/A,FALSE,"FE Model"}</definedName>
    <definedName name="wrn.print._.pages." hidden="1">{#N/A,#N/A,FALSE,"Spain MKT";#N/A,#N/A,FALSE,"Assumptions";#N/A,#N/A,FALSE,"Adve";#N/A,#N/A,FALSE,"E-Commerce";#N/A,#N/A,FALSE,"Opex";#N/A,#N/A,FALSE,"P&amp;L";#N/A,#N/A,FALSE,"FCF &amp; DCF"}</definedName>
    <definedName name="wrn.print._.standalone." hidden="1">{"standalone1",#N/A,FALSE,"DCFBase";"standalone2",#N/A,FALSE,"DCFBase"}</definedName>
    <definedName name="wrn.printall." hidden="1">{"projections1",#N/A,FALSE,"projections";"dcf2",#N/A,FALSE,"dcf";"dcf no profit sharing",#N/A,FALSE,"dcf no profit sharing";"avp1",#N/A,FALSE,"avp"}</definedName>
    <definedName name="wrn.projected._.1995._.balance._.sheet." hidden="1">{#N/A,#N/A,FALSE,"Base Info"}</definedName>
    <definedName name="wrn.projected._.1995._.cash._.receipts." hidden="1">{#N/A,#N/A,FALSE,"Base Info"}</definedName>
    <definedName name="wrn.projected._.1995._.revenues." hidden="1">{#N/A,#N/A,FALSE,"Base Info";#N/A,#N/A,FALSE,"Base Info"}</definedName>
    <definedName name="wrn.projected._.revenue." hidden="1">{"projected revenue",#N/A,FALSE,"GA97"}</definedName>
    <definedName name="wrn.projected._.revenue.2" hidden="1">{"projected revenue",#N/A,FALSE,"GA97"}</definedName>
    <definedName name="wrn.proposal." hidden="1">{"summary",#N/A,TRUE,"SUMMARY";"travel_1",#N/A,TRUE,"TRAVEL";"travel_2",#N/A,TRUE,"TRAVEL";"travel_3",#N/A,TRUE,"TRAVEL";"material",#N/A,TRUE,"MATERIALS &amp; EQUIP"}</definedName>
    <definedName name="wrn.proposala" hidden="1">{"summary",#N/A,TRUE,"SUMMARY";"travel_1",#N/A,TRUE,"TRAVEL";"travel_2",#N/A,TRUE,"TRAVEL";"travel_3",#N/A,TRUE,"TRAVEL";"material",#N/A,TRUE,"MATERIALS &amp; EQUIP"}</definedName>
    <definedName name="wrn.Quarterlys." hidden="1">{#N/A,#N/A,TRUE,"Qrt BCG";#N/A,#N/A,TRUE,"Qrt w|o Wireless";#N/A,#N/A,TRUE,"Qrt Wireless"}</definedName>
    <definedName name="wrn.ratios." hidden="1">{"ratios",#N/A,FALSE,"Summary Accounts"}</definedName>
    <definedName name="wrn.SCOTT." hidden="1">{#N/A,#N/A,FALSE,"FAC_RATE.XLS";#N/A,#N/A,FALSE,"SETA";#N/A,#N/A,FALSE,"MSC";#N/A,#N/A,FALSE,"MHX.XLS"}</definedName>
    <definedName name="WRN.SCOTT2" hidden="1">{#N/A,#N/A,FALSE,"FAC_RATE.XLS";#N/A,#N/A,FALSE,"SETA";#N/A,#N/A,FALSE,"MSC";#N/A,#N/A,FALSE,"MHX.XLS"}</definedName>
    <definedName name="wrn.Seal._.Team._.J6." hidden="1">{"Seal Team J6 Sum",#N/A,FALSE,"Seal Team Summary";"Seal Team J6",#N/A,FALSE,"Seal Team ";"Seal Team ODC J6",#N/A,FALSE,"Seal Team ODCs";"Seal Team Trvl J6",#N/A,FALSE," Seal Team Trvl"}</definedName>
    <definedName name="wrn.sensitivity." hidden="1">{"sensitivity",#N/A,FALSE,"Sensitivity"}</definedName>
    <definedName name="wrn.Sheet1.Shhet8." hidden="1">{#N/A,#N/A,FALSE,"Sheet1"}</definedName>
    <definedName name="wrn.SKSCS1." hidden="1">{#N/A,#N/A,FALSE,"Antony Financials";#N/A,#N/A,FALSE,"Cowboy Financials";#N/A,#N/A,FALSE,"Combined";#N/A,#N/A,FALSE,"Valuematrix";#N/A,#N/A,FALSE,"DCFAntony";#N/A,#N/A,FALSE,"DCFCowboy";#N/A,#N/A,FALSE,"DCFCombined"}</definedName>
    <definedName name="wrn.Soft._.Drinks." hidden="1">{#N/A,#N/A,FALSE,"Soft Drinks";#N/A,#N/A,FALSE,"Club Soft";#N/A,#N/A,FALSE,"Club Mixers";#N/A,#N/A,FALSE,"TK";#N/A,#N/A,FALSE,"Cidona";#N/A,#N/A,FALSE,"Britvic";#N/A,#N/A,FALSE,"Mi Wadi";#N/A,#N/A,FALSE,"Pepsi";#N/A,#N/A,FALSE,"7UP";#N/A,#N/A,FALSE,"Schweppes";#N/A,#N/A,FALSE,"Wholesale";#N/A,#N/A,FALSE,"Other Soft Drinks"}</definedName>
    <definedName name="wrn.Standard." hidden="1">{"Financials",#N/A,FALSE,"Financials";"AVP",#N/A,FALSE,"AVP";"DCF",#N/A,FALSE,"DCF";"CSC",#N/A,FALSE,"CSC";"Deal_Comp",#N/A,FALSE,"DealComp"}</definedName>
    <definedName name="wrn.SummaryBudget." hidden="1">{"Normal",#N/A,FALSE,"SummaryBudget";"Baseandoy",#N/A,FALSE,"SummaryBudget"}</definedName>
    <definedName name="wrn.SummaryPgs." hidden="1">{#N/A,#N/A,FALSE,"CreditStat";#N/A,#N/A,FALSE,"SPbrkup";#N/A,#N/A,FALSE,"MerSPsyn";#N/A,#N/A,FALSE,"MerSPwKCsyn";#N/A,#N/A,FALSE,"MerSPwKCsyn (2)";#N/A,#N/A,FALSE,"CreditStat (2)"}</definedName>
    <definedName name="wrn.Task._.Order._.Status." hidden="1">{"Text View",#N/A,FALSE,"Task Order Status"}</definedName>
    <definedName name="wrn.test." hidden="1">{"test2",#N/A,TRUE,"Prices"}</definedName>
    <definedName name="wrn.TRAVEL._.DETAIL." hidden="1">{#N/A,#N/A,FALSE,"Sheet1"}</definedName>
    <definedName name="wrn.Tweety." hidden="1">{#N/A,#N/A,FALSE,"A&amp;E";#N/A,#N/A,FALSE,"HighTop";#N/A,#N/A,FALSE,"JG";#N/A,#N/A,FALSE,"RI";#N/A,#N/A,FALSE,"woHT";#N/A,#N/A,FALSE,"woHT&amp;JG"}</definedName>
    <definedName name="wrn.USW." hidden="1">{"IS",#N/A,FALSE,"IS";"RPTIS",#N/A,FALSE,"RPTIS";"STATS",#N/A,FALSE,"STATS";"BS",#N/A,FALSE,"BS"}</definedName>
    <definedName name="wrn.UTL._.Position." hidden="1">{"UTL effect",#N/A,FALSE,"Sensitivity"}</definedName>
    <definedName name="wrn.valderrama." hidden="1">{"valderrama1",#N/A,FALSE,"Pro Forma";"valderrama",#N/A,FALSE,"Pro Forma"}</definedName>
    <definedName name="wrn.Valuation._.Package._.1." hidden="1">{"Balance Sheet",#N/A,FALSE,"Balance Sheet";"Sum Cash Flow",#N/A,FALSE,"Sum Cash Flow";"Income Statement 1",#N/A,FALSE,"Income Statement 1";"DCF Projections",#N/A,FALSE,"DCF Projections";"DCF1",#N/A,FALSE,"DCF1";"AVP",#N/A,FALSE,"AVP";"CalcWorksheet",#N/A,FALSE,"Calc Wksht New";"PV of Future Prices",#N/A,FALSE,"Fut Share Price - New EPS";"FutureSharePrices",#N/A,FALSE,"Future Share Prices"}</definedName>
    <definedName name="wrn.Water." hidden="1">{#N/A,#N/A,FALSE,"Water";#N/A,#N/A,FALSE,"Ballygowan";#N/A,#N/A,FALSE,"Volvic"}</definedName>
    <definedName name="wrn.whole._.document." hidden="1">{"page 1",#N/A,FALSE,"A";"page 2",#N/A,FALSE,"A";"page 3",#N/A,FALSE,"A";"page 4",#N/A,FALSE,"A";"page 5",#N/A,FALSE,"A";"page 6",#N/A,FALSE,"A";"page 7",#N/A,FALSE,"A";"page 8",#N/A,FALSE,"A";"page 9",#N/A,FALSE,"A";"page 10",#N/A,FALSE,"A";"page 11",#N/A,FALSE,"A";"page 12",#N/A,FALSE,"A";"page 13",#N/A,FALSE,"A";"page 14",#N/A,FALSE,"A"}</definedName>
    <definedName name="wrn.WholeShabang." hidden="1">{"QIncStmt",#N/A,FALSE,"Quarter Inc St";"QGrthNMrgn",#N/A,FALSE,"Quarter Inc St";"SummIncStmt",#N/A,FALSE,"Income Statement";"BalanceSheet",#N/A,FALSE,"Balance Sheet";"SumCashFlow",#N/A,FALSE,"Sum Cash Flow";"DCFProjections",#N/A,FALSE,"DCF Projections";"CalcWorksheet",#N/A,FALSE,"Calc Wksht New";"DCFPresent Value",#N/A,FALSE,"DCF1";"FutureSharePrices",#N/A,FALSE,"Future Share Prices";"AVP",#N/A,FALSE,"AVP";"PV of Future Prices",#N/A,FALSE,"Fut Share Price - New EPS"}</definedName>
    <definedName name="wrn.WineSpirits." hidden="1">{#N/A,#N/A,FALSE,"W&amp;Spirits";#N/A,#N/A,FALSE,"Grants";#N/A,#N/A,FALSE,"CCB"}</definedName>
    <definedName name="wrn.Wireless." hidden="1">{#N/A,#N/A,TRUE,"Monthly Wireless";#N/A,#N/A,TRUE,"Qrt Wireless";#N/A,#N/A,TRUE,"FY Wireless";#N/A,#N/A,TRUE,"1Q Wireless";#N/A,#N/A,TRUE,"2Q Wireless";#N/A,#N/A,TRUE,"3Q Wireless";#N/A,#N/A,TRUE,"4Q Wireless"}</definedName>
    <definedName name="wrn.without._.Wireless._.All._.Periods." hidden="1">{#N/A,#N/A,TRUE,"Monthly w|o Wireless";#N/A,#N/A,TRUE,"Qrt w|o Wireless";#N/A,#N/A,TRUE,"FY w|o Wireless";#N/A,#N/A,TRUE,"1Q w|o Wireless";#N/A,#N/A,TRUE,"2Q w|o Wireless";#N/A,#N/A,TRUE,"3Q w|o Wireless";#N/A,#N/A,TRUE,"4Q w|o Wireless"}</definedName>
    <definedName name="wrn.workpapers." hidden="1">{"dl",#N/A,FALSE,"Core";"indirects",#N/A,FALSE,"Core";"profit",#N/A,FALSE,"Core"}</definedName>
    <definedName name="wrn.Yr1." hidden="1">{"Expat1",#N/A,TRUE,"Detailed Budget Year One";"Home1",#N/A,TRUE,"Detailed Budget Year One";"Egypt1",#N/A,TRUE,"Detailed Budget Year One"}</definedName>
    <definedName name="wrn.Yr2." hidden="1">{"ExpatandhomeYr2",#N/A,FALSE,"Detailed Budget Year Two";"EgyptandtotYr2",#N/A,FALSE,"Detailed Budget Year Two"}</definedName>
    <definedName name="wrn.YTD._.PA." hidden="1">{"YTD PA",#N/A,FALSE,"SEGMENT SUMMARY"}</definedName>
    <definedName name="wrn.ZONI." hidden="1">{"ZONI",#N/A,FALSE,"8401detail"}</definedName>
    <definedName name="wrn.zonib" hidden="1">{"ZONI",#N/A,FALSE,"8401detail"}</definedName>
    <definedName name="wrn1.forecast.summ" hidden="1">{#N/A,#N/A,TRUE,"Summary - Page 1";#N/A,#N/A,TRUE,"Quarterly - Page 2";#N/A,#N/A,TRUE,"Monthly Detail - Page 3";#N/A,#N/A,TRUE,"Revenue Cons. (000's)";#N/A,#N/A,TRUE,"EXPENSES";#N/A,#N/A,TRUE,"HC Cost&amp;Trends";#N/A,#N/A,TRUE,"Quarterly Plan"}</definedName>
    <definedName name="wrn1.price." hidden="1">{"PAGE1",#N/A,FALSE,"CPFFMSTR";"PAGE2",#N/A,FALSE,"CPFFMSTR"}</definedName>
    <definedName name="wrn3.forecast.summ" hidden="1">{#N/A,#N/A,TRUE,"Summary - Page 1";#N/A,#N/A,TRUE,"Quarterly - Page 2";#N/A,#N/A,TRUE,"Monthly Detail - Page 3";#N/A,#N/A,TRUE,"Revenue Cons. (000's)";#N/A,#N/A,TRUE,"EXPENSES";#N/A,#N/A,TRUE,"HC Cost&amp;Trends";#N/A,#N/A,TRUE,"Quarterly Plan"}</definedName>
    <definedName name="wvu.BS." hidden="1">{TRUE,FALSE,-2.6,-18.8,621.6,367.2,FALSE,FALSE,TRUE,TRUE,0,1,61,1,6,1,5,4,TRUE,TRUE,3,TRUE,1,TRUE,100,"Swvu.BS.","ACwvu.BS.",#N/A,FALSE,FALSE,0.5,0.5,0.5,0.5,2,"","",FALSE,FALSE,FALSE,FALSE,1,#N/A,1,1,"=R1C1:R27C73",FALSE,FALSE,FALSE,FALSE,FALSE,FALSE,1,#N/A,#N/A,FALSE,FALSE,TRUE,TRUE,TRUE}</definedName>
    <definedName name="WW" hidden="1">{"page1",#N/A,TRUE,"CSC";"page2",#N/A,TRUE,"CSC"}</definedName>
    <definedName name="X" hidden="1">{#N/A,#N/A,FALSE,"FAC_RATE.XLS";#N/A,#N/A,FALSE,"TFC";#N/A,#N/A,FALSE,"SETA";#N/A,#N/A,FALSE,"ESC";#N/A,#N/A,FALSE,"MHX.XLS";#N/A,#N/A,FALSE,"DOM_G&amp;A"}</definedName>
    <definedName name="xx" hidden="1">{#N/A,#N/A,FALSE,"Sheet1"}</definedName>
    <definedName name="XXX" hidden="1">{"PriceSheetNoMargins",#N/A,FALSE,"PriceSheet"}</definedName>
    <definedName name="xxx1" hidden="1">{"ACC_Cars_400K_PA",#N/A,FALSE,"ACC Cars Co1 400K";"ACC_Cars_400K_Prop",#N/A,FALSE,"ACC Cars Co1 400K"}</definedName>
    <definedName name="xxxx" hidden="1">{#N/A,#N/A,FALSE,"Sheet1"}</definedName>
    <definedName name="xxxxx" hidden="1">{#N/A,#N/A,FALSE,"Sheet1"}</definedName>
    <definedName name="xxxxxx" hidden="1">{"10yp graphs",#N/A,FALSE,"Market Data"}</definedName>
    <definedName name="XXXXXX.print." hidden="1">{"Base Cost",#N/A,FALSE,"Cost Formats";"Base",#N/A,FALSE,"Composite Rate";"Option 1 Cost",#N/A,FALSE,"Cost Formats";"Option 1",#N/A,FALSE,"Composite Rate";"Option 2 Cost",#N/A,FALSE,"Cost Formats";"Option 2",#N/A,FALSE,"Composite Rate";"Option 3 Cost",#N/A,FALSE,"Cost Formats";"Option 3",#N/A,FALSE,"Composite Rate";"Option 4 Cost",#N/A,FALSE,"Cost Formats";"Option 4",#N/A,FALSE,"Composite Rate";"Option 5 Cost",#N/A,FALSE,"Cost Formats";"Option 5",#N/A,FALSE,"Composite Rate";"Total Cost",#N/A,FALSE,"Cost Formats"}</definedName>
    <definedName name="xxxxxxxx" hidden="1">{#N/A,#N/A,FALSE,"GA97"}</definedName>
    <definedName name="xxxxxxxxxx" hidden="1">{"G A expense entry",#N/A,FALSE,"GA97"}</definedName>
    <definedName name="xyz" hidden="1">{#N/A,#N/A,FALSE,"Contribution Analysis"}</definedName>
    <definedName name="yes" hidden="1">{#N/A,#N/A,FALSE,"ManLoading"}</definedName>
    <definedName name="yioyi" hidden="1">{#N/A,#N/A,TRUE,"1Q BCG";#N/A,#N/A,TRUE,"1Q w|o Wireless";#N/A,#N/A,TRUE,"1Q Wireless"}</definedName>
    <definedName name="yuuuuuuu" hidden="1">{"ratios",#N/A,FALSE,"Summary Accounts"}</definedName>
    <definedName name="yyyyyy" hidden="1">{"p_l",#N/A,FALSE,"Summary Accounts"}</definedName>
    <definedName name="z" hidden="1">{#N/A,#N/A,TRUE,"Instructions";#N/A,#N/A,TRUE,"Config1 OC-48";#N/A,#N/A,TRUE,"Config1 Max";#N/A,#N/A,TRUE,"Config2 OC-48";#N/A,#N/A,TRUE,"Config2 Max";#N/A,#N/A,TRUE,"Total";#N/A,#N/A,TRUE,"List-EndTerminal";#N/A,#N/A,TRUE,"List-BacktoBack";#N/A,#N/A,TRUE,"List-LineAmplifiers";#N/A,#N/A,TRUE,"List-OADMs";#N/A,#N/A,TRUE,"Future elements";#N/A,#N/A,TRUE,"Training";#N/A,#N/A,TRUE,"Comments"}</definedName>
    <definedName name="Z_06AC9F35_FA76_11D3_94DD_00C04FA0B046_.wvu.PrintArea" localSheetId="4" hidden="1">#REF!</definedName>
    <definedName name="Z_06AC9F35_FA76_11D3_94DD_00C04FA0B046_.wvu.PrintArea" hidden="1">#REF!</definedName>
    <definedName name="Z_06AF62AE_3F63_11D3_8C95_000000000000_.wvu.PrintArea" localSheetId="4" hidden="1">#REF!</definedName>
    <definedName name="Z_06AF62AE_3F63_11D3_8C95_000000000000_.wvu.PrintArea" hidden="1">#REF!</definedName>
    <definedName name="Z_0B432A8C_F278_11D2_9169_0060B01A6EB2_.wvu.PrintArea" localSheetId="4" hidden="1">#REF!</definedName>
    <definedName name="Z_0B432A8C_F278_11D2_9169_0060B01A6EB2_.wvu.PrintArea" hidden="1">#REF!</definedName>
    <definedName name="Z_0B432DE3_F278_11D2_9169_0060B01A6EB2_.wvu.PrintArea" localSheetId="4" hidden="1">#REF!</definedName>
    <definedName name="Z_0B432DE3_F278_11D2_9169_0060B01A6EB2_.wvu.PrintArea" hidden="1">#REF!</definedName>
    <definedName name="Z_0B432F66_F278_11D2_9169_0060B01A6EB2_.wvu.PrintArea" localSheetId="4" hidden="1">#REF!</definedName>
    <definedName name="Z_0B432F66_F278_11D2_9169_0060B01A6EB2_.wvu.PrintArea" hidden="1">#REF!</definedName>
    <definedName name="Z_0E86059D_B79D_11D3_94E0_00C04F602AEF_.wvu.PrintArea" localSheetId="4" hidden="1">#REF!</definedName>
    <definedName name="Z_0E86059D_B79D_11D3_94E0_00C04F602AEF_.wvu.PrintArea" hidden="1">#REF!</definedName>
    <definedName name="Z_0EF37FB7_DAF6_11D3_94D7_00C04FA0B046_.wvu.PrintArea" localSheetId="4" hidden="1">#REF!</definedName>
    <definedName name="Z_0EF37FB7_DAF6_11D3_94D7_00C04FA0B046_.wvu.PrintArea" hidden="1">#REF!</definedName>
    <definedName name="Z_138E77AE_F8DF_11D3_94E9_00C04F612D61_.wvu.PrintArea" localSheetId="4" hidden="1">#REF!</definedName>
    <definedName name="Z_138E77AE_F8DF_11D3_94E9_00C04F612D61_.wvu.PrintArea" hidden="1">#REF!</definedName>
    <definedName name="Z_138E77CA_F8DF_11D3_94E9_00C04F612D61_.wvu.PrintArea" localSheetId="4" hidden="1">#REF!</definedName>
    <definedName name="Z_138E77CA_F8DF_11D3_94E9_00C04F612D61_.wvu.PrintArea" hidden="1">#REF!</definedName>
    <definedName name="Z_138E7870_F8DF_11D3_94E9_00C04F612D61_.wvu.PrintArea" localSheetId="4" hidden="1">#REF!</definedName>
    <definedName name="Z_138E7870_F8DF_11D3_94E9_00C04F612D61_.wvu.PrintArea" hidden="1">#REF!</definedName>
    <definedName name="Z_138E7890_F8DF_11D3_94E9_00C04F612D61_.wvu.PrintArea" localSheetId="4" hidden="1">#REF!</definedName>
    <definedName name="Z_138E7890_F8DF_11D3_94E9_00C04F612D61_.wvu.PrintArea" hidden="1">#REF!</definedName>
    <definedName name="Z_14CF0AE7_82DD_11D2_8012_0060B01A6EB2_.wvu.PrintArea" localSheetId="4" hidden="1">#REF!</definedName>
    <definedName name="Z_14CF0AE7_82DD_11D2_8012_0060B01A6EB2_.wvu.PrintArea" hidden="1">#REF!</definedName>
    <definedName name="Z_1ACDB192_F033_11D3_94F1_00C04F602AEF_.wvu.PrintArea" localSheetId="4" hidden="1">#REF!</definedName>
    <definedName name="Z_1ACDB192_F033_11D3_94F1_00C04F602AEF_.wvu.PrintArea" hidden="1">#REF!</definedName>
    <definedName name="Z_1CCDDD74_3AAE_11D3_8C8A_000000000000_.wvu.PrintArea" localSheetId="4" hidden="1">#REF!</definedName>
    <definedName name="Z_1CCDDD74_3AAE_11D3_8C8A_000000000000_.wvu.PrintArea" hidden="1">#REF!</definedName>
    <definedName name="Z_336250C7_C772_11D3_94E8_00C04F602AEF_.wvu.PrintArea" localSheetId="4" hidden="1">#REF!</definedName>
    <definedName name="Z_336250C7_C772_11D3_94E8_00C04F602AEF_.wvu.PrintArea" hidden="1">#REF!</definedName>
    <definedName name="Z_3374E370_4024_11D3_8C96_000000000000_.wvu.PrintArea" localSheetId="4" hidden="1">#REF!</definedName>
    <definedName name="Z_3374E370_4024_11D3_8C96_000000000000_.wvu.PrintArea" hidden="1">#REF!</definedName>
    <definedName name="Z_36C1D6DA_94EC_11D2_801D_0060B01A6EB2_.wvu.PrintArea" localSheetId="4" hidden="1">#REF!</definedName>
    <definedName name="Z_36C1D6DA_94EC_11D2_801D_0060B01A6EB2_.wvu.PrintArea" hidden="1">#REF!</definedName>
    <definedName name="Z_38F40303_FE58_11D3_94DE_00C04FA0B046_.wvu.PrintArea" localSheetId="4" hidden="1">#REF!</definedName>
    <definedName name="Z_38F40303_FE58_11D3_94DE_00C04FA0B046_.wvu.PrintArea" hidden="1">#REF!</definedName>
    <definedName name="Z_390E4561_86E6_11D3_94D7_00C04F612D61_.wvu.PrintArea" localSheetId="4" hidden="1">#REF!</definedName>
    <definedName name="Z_390E4561_86E6_11D3_94D7_00C04F612D61_.wvu.PrintArea" hidden="1">#REF!</definedName>
    <definedName name="Z_3EE9B1F1_964A_11D3_94D2_00C04F602AEF_.wvu.PrintArea" localSheetId="4" hidden="1">#REF!</definedName>
    <definedName name="Z_3EE9B1F1_964A_11D3_94D2_00C04F602AEF_.wvu.PrintArea" hidden="1">#REF!</definedName>
    <definedName name="Z_3EE9B283_964A_11D3_94D2_00C04F602AEF_.wvu.PrintArea" localSheetId="4" hidden="1">#REF!</definedName>
    <definedName name="Z_3EE9B283_964A_11D3_94D2_00C04F602AEF_.wvu.PrintArea" hidden="1">#REF!</definedName>
    <definedName name="Z_3EE9B315_964A_11D3_94D2_00C04F602AEF_.wvu.PrintArea" localSheetId="4" hidden="1">#REF!</definedName>
    <definedName name="Z_3EE9B315_964A_11D3_94D2_00C04F602AEF_.wvu.PrintArea" hidden="1">#REF!</definedName>
    <definedName name="Z_3FA1C490_192D_11D3_802B_0060B01A6EB2_.wvu.PrintArea" localSheetId="4" hidden="1">#REF!</definedName>
    <definedName name="Z_3FA1C490_192D_11D3_802B_0060B01A6EB2_.wvu.PrintArea" hidden="1">#REF!</definedName>
    <definedName name="Z_3FA1C663_192D_11D3_802B_0060B01A6EB2_.wvu.PrintArea" localSheetId="4" hidden="1">#REF!</definedName>
    <definedName name="Z_3FA1C663_192D_11D3_802B_0060B01A6EB2_.wvu.PrintArea" hidden="1">#REF!</definedName>
    <definedName name="Z_45C4ADC6_6DE9_11D3_8CD4_006097940621_.wvu.PrintArea" localSheetId="4" hidden="1">#REF!</definedName>
    <definedName name="Z_45C4ADC6_6DE9_11D3_8CD4_006097940621_.wvu.PrintArea" hidden="1">#REF!</definedName>
    <definedName name="Z_4980F475_BD39_11D3_8C84_000000000000_.wvu.PrintArea" localSheetId="4" hidden="1">#REF!</definedName>
    <definedName name="Z_4980F475_BD39_11D3_8C84_000000000000_.wvu.PrintArea" hidden="1">#REF!</definedName>
    <definedName name="Z_4B4009D6_E3A8_11D3_94EE_00C04F602AEF_.wvu.PrintArea" localSheetId="4" hidden="1">#REF!</definedName>
    <definedName name="Z_4B4009D6_E3A8_11D3_94EE_00C04F602AEF_.wvu.PrintArea" hidden="1">#REF!</definedName>
    <definedName name="Z_4C6401EE_68F1_11D2_800E_0060B01A6EB2_.wvu.PrintArea" localSheetId="4" hidden="1">#REF!</definedName>
    <definedName name="Z_4C6401EE_68F1_11D2_800E_0060B01A6EB2_.wvu.PrintArea" hidden="1">#REF!</definedName>
    <definedName name="Z_526D3161_71B2_11D3_94D5_00C04F612D61_.wvu.PrintArea" localSheetId="4" hidden="1">#REF!</definedName>
    <definedName name="Z_526D3161_71B2_11D3_94D5_00C04F612D61_.wvu.PrintArea" hidden="1">#REF!</definedName>
    <definedName name="Z_55752DE4_DAF1_11D2_8029_0060B01A6EB2_.wvu.PrintArea" localSheetId="4" hidden="1">#REF!</definedName>
    <definedName name="Z_55752DE4_DAF1_11D2_8029_0060B01A6EB2_.wvu.PrintArea" hidden="1">#REF!</definedName>
    <definedName name="Z_55752FF6_DAF1_11D2_8029_0060B01A6EB2_.wvu.PrintArea" localSheetId="4" hidden="1">#REF!</definedName>
    <definedName name="Z_55752FF6_DAF1_11D2_8029_0060B01A6EB2_.wvu.PrintArea" hidden="1">#REF!</definedName>
    <definedName name="Z_59DC2A9C_3DF3_11D3_8C92_000000000000_.wvu.PrintArea" localSheetId="4" hidden="1">#REF!</definedName>
    <definedName name="Z_59DC2A9C_3DF3_11D3_8C92_000000000000_.wvu.PrintArea" hidden="1">#REF!</definedName>
    <definedName name="Z_5C712547_8854_11D2_8012_0060B01A6EB2_.wvu.PrintArea" localSheetId="4" hidden="1">#REF!</definedName>
    <definedName name="Z_5C712547_8854_11D2_8012_0060B01A6EB2_.wvu.PrintArea" hidden="1">#REF!</definedName>
    <definedName name="Z_630A7C8D_C852_11D3_94E8_00C04F602AEF_.wvu.PrintArea" localSheetId="4" hidden="1">#REF!</definedName>
    <definedName name="Z_630A7C8D_C852_11D3_94E8_00C04F602AEF_.wvu.PrintArea" hidden="1">#REF!</definedName>
    <definedName name="Z_6F2D40DB_9E62_11D2_801D_0060B01A6EB2_.wvu.PrintArea" localSheetId="4" hidden="1">#REF!</definedName>
    <definedName name="Z_6F2D40DB_9E62_11D2_801D_0060B01A6EB2_.wvu.PrintArea" hidden="1">#REF!</definedName>
    <definedName name="Z_70D354D2_2FAA_11D3_8C7E_000000000000_.wvu.PrintArea" localSheetId="4" hidden="1">#REF!</definedName>
    <definedName name="Z_70D354D2_2FAA_11D3_8C7E_000000000000_.wvu.PrintArea" hidden="1">#REF!</definedName>
    <definedName name="Z_722C8872_BC62_11D3_94DF_00C04F612D61_.wvu.PrintArea" localSheetId="4" hidden="1">#REF!</definedName>
    <definedName name="Z_722C8872_BC62_11D3_94DF_00C04F612D61_.wvu.PrintArea" hidden="1">#REF!</definedName>
    <definedName name="Z_722C8A68_BC62_11D3_94DF_00C04F612D61_.wvu.PrintArea" localSheetId="4" hidden="1">#REF!</definedName>
    <definedName name="Z_722C8A68_BC62_11D3_94DF_00C04F612D61_.wvu.PrintArea" hidden="1">#REF!</definedName>
    <definedName name="Z_722C8C5E_BC62_11D3_94DF_00C04F612D61_.wvu.PrintArea" localSheetId="4" hidden="1">#REF!</definedName>
    <definedName name="Z_722C8C5E_BC62_11D3_94DF_00C04F612D61_.wvu.PrintArea" hidden="1">#REF!</definedName>
    <definedName name="Z_722C8CF0_BC62_11D3_94DF_00C04F612D61_.wvu.PrintArea" localSheetId="4" hidden="1">#REF!</definedName>
    <definedName name="Z_722C8CF0_BC62_11D3_94DF_00C04F612D61_.wvu.PrintArea" hidden="1">#REF!</definedName>
    <definedName name="Z_722C8D93_BC62_11D3_94DF_00C04F612D61_.wvu.PrintArea" localSheetId="4" hidden="1">#REF!</definedName>
    <definedName name="Z_722C8D93_BC62_11D3_94DF_00C04F612D61_.wvu.PrintArea" hidden="1">#REF!</definedName>
    <definedName name="Z_722C8E2B_BC62_11D3_94DF_00C04F612D61_.wvu.PrintArea" localSheetId="4" hidden="1">#REF!</definedName>
    <definedName name="Z_722C8E2B_BC62_11D3_94DF_00C04F612D61_.wvu.PrintArea" hidden="1">#REF!</definedName>
    <definedName name="Z_722C92F7_BC62_11D3_94DF_00C04F612D61_.wvu.PrintArea" localSheetId="4" hidden="1">#REF!</definedName>
    <definedName name="Z_722C92F7_BC62_11D3_94DF_00C04F612D61_.wvu.PrintArea" hidden="1">#REF!</definedName>
    <definedName name="Z_781D38AD_00AD_11D3_916C_0060B01A6EB2_.wvu.PrintArea" localSheetId="4" hidden="1">#REF!</definedName>
    <definedName name="Z_781D38AD_00AD_11D3_916C_0060B01A6EB2_.wvu.PrintArea" hidden="1">#REF!</definedName>
    <definedName name="Z_781D3F23_00AD_11D3_916C_0060B01A6EB2_.wvu.PrintArea" localSheetId="4" hidden="1">#REF!</definedName>
    <definedName name="Z_781D3F23_00AD_11D3_916C_0060B01A6EB2_.wvu.PrintArea" hidden="1">#REF!</definedName>
    <definedName name="Z_795B27E2_B3C0_11D2_801F_0060B01A6EB2_.wvu.PrintArea" localSheetId="4" hidden="1">#REF!</definedName>
    <definedName name="Z_795B27E2_B3C0_11D2_801F_0060B01A6EB2_.wvu.PrintArea" hidden="1">#REF!</definedName>
    <definedName name="Z_795B28D1_B3C0_11D2_801F_0060B01A6EB2_.wvu.PrintArea" localSheetId="4" hidden="1">#REF!</definedName>
    <definedName name="Z_795B28D1_B3C0_11D2_801F_0060B01A6EB2_.wvu.PrintArea" hidden="1">#REF!</definedName>
    <definedName name="Z_795B2974_B3C0_11D2_801F_0060B01A6EB2_.wvu.PrintArea" localSheetId="4" hidden="1">#REF!</definedName>
    <definedName name="Z_795B2974_B3C0_11D2_801F_0060B01A6EB2_.wvu.PrintArea" hidden="1">#REF!</definedName>
    <definedName name="Z_795B2A17_B3C0_11D2_801F_0060B01A6EB2_.wvu.PrintArea" localSheetId="4" hidden="1">#REF!</definedName>
    <definedName name="Z_795B2A17_B3C0_11D2_801F_0060B01A6EB2_.wvu.PrintArea" hidden="1">#REF!</definedName>
    <definedName name="Z_875F1EBE_BC71_11D3_8C83_000000000000_.wvu.PrintArea" localSheetId="4" hidden="1">#REF!</definedName>
    <definedName name="Z_875F1EBE_BC71_11D3_8C83_000000000000_.wvu.PrintArea" hidden="1">#REF!</definedName>
    <definedName name="Z_88CF5AE2_9425_11D2_801C_0060B01A6EB2_.wvu.PrintArea" localSheetId="4" hidden="1">#REF!</definedName>
    <definedName name="Z_88CF5AE2_9425_11D2_801C_0060B01A6EB2_.wvu.PrintArea" hidden="1">#REF!</definedName>
    <definedName name="Z_89196099_EBAD_11D3_94DA_00C04FA0B046_.wvu.PrintArea" localSheetId="4" hidden="1">#REF!</definedName>
    <definedName name="Z_89196099_EBAD_11D3_94DA_00C04FA0B046_.wvu.PrintArea" hidden="1">#REF!</definedName>
    <definedName name="Z_89481651_D00D_11D3_94E3_00C04F612D61_.wvu.PrintArea" localSheetId="4" hidden="1">#REF!</definedName>
    <definedName name="Z_89481651_D00D_11D3_94E3_00C04F612D61_.wvu.PrintArea" hidden="1">#REF!</definedName>
    <definedName name="Z_89A6267D_7FD1_11D2_8012_0060B01A6EB2_.wvu.PrintArea" localSheetId="4" hidden="1">#REF!</definedName>
    <definedName name="Z_89A6267D_7FD1_11D2_8012_0060B01A6EB2_.wvu.PrintArea" hidden="1">#REF!</definedName>
    <definedName name="Z_8A9C8C59_0D13_11D3_8026_0060B01A6EB2_.wvu.PrintArea" localSheetId="4" hidden="1">#REF!</definedName>
    <definedName name="Z_8A9C8C59_0D13_11D3_8026_0060B01A6EB2_.wvu.PrintArea" hidden="1">#REF!</definedName>
    <definedName name="Z_8A9C8F32_0D13_11D3_8026_0060B01A6EB2_.wvu.PrintArea" localSheetId="4" hidden="1">#REF!</definedName>
    <definedName name="Z_8A9C8F32_0D13_11D3_8026_0060B01A6EB2_.wvu.PrintArea" hidden="1">#REF!</definedName>
    <definedName name="Z_8DE117E5_DE02_11D2_8029_0060B01A6EB2_.wvu.PrintArea" localSheetId="4" hidden="1">#REF!</definedName>
    <definedName name="Z_8DE117E5_DE02_11D2_8029_0060B01A6EB2_.wvu.PrintArea" hidden="1">#REF!</definedName>
    <definedName name="Z_9B6F4435_ABB4_11D2_801F_0060B01A6EB2_.wvu.PrintArea" localSheetId="4" hidden="1">#REF!</definedName>
    <definedName name="Z_9B6F4435_ABB4_11D2_801F_0060B01A6EB2_.wvu.PrintArea" hidden="1">#REF!</definedName>
    <definedName name="Z_9BE98507_F126_11D3_94E7_00C04F612D61_.wvu.PrintArea" localSheetId="4" hidden="1">#REF!</definedName>
    <definedName name="Z_9BE98507_F126_11D3_94E7_00C04F612D61_.wvu.PrintArea" hidden="1">#REF!</definedName>
    <definedName name="Z_A06D4791_FE5D_11D3_94EA_00C04F612D61_.wvu.PrintArea" localSheetId="4" hidden="1">#REF!</definedName>
    <definedName name="Z_A06D4791_FE5D_11D3_94EA_00C04F612D61_.wvu.PrintArea" hidden="1">#REF!</definedName>
    <definedName name="Z_A06D480D_FE5D_11D3_94EA_00C04F612D61_.wvu.PrintArea" localSheetId="4" hidden="1">#REF!</definedName>
    <definedName name="Z_A06D480D_FE5D_11D3_94EA_00C04F612D61_.wvu.PrintArea" hidden="1">#REF!</definedName>
    <definedName name="Z_A06D49B4_FE5D_11D3_94EA_00C04F612D61_.wvu.PrintArea" localSheetId="4" hidden="1">#REF!</definedName>
    <definedName name="Z_A06D49B4_FE5D_11D3_94EA_00C04F612D61_.wvu.PrintArea" hidden="1">#REF!</definedName>
    <definedName name="Z_A06D49D0_FE5D_11D3_94EA_00C04F612D61_.wvu.PrintArea" localSheetId="4" hidden="1">#REF!</definedName>
    <definedName name="Z_A06D49D0_FE5D_11D3_94EA_00C04F612D61_.wvu.PrintArea" hidden="1">#REF!</definedName>
    <definedName name="Z_A18F811F_B263_11D3_94DE_00C04F602AEF_.wvu.PrintArea" localSheetId="4" hidden="1">#REF!</definedName>
    <definedName name="Z_A18F811F_B263_11D3_94DE_00C04F602AEF_.wvu.PrintArea" hidden="1">#REF!</definedName>
    <definedName name="Z_A18F8547_B263_11D3_94DE_00C04F602AEF_.wvu.PrintArea" localSheetId="4" hidden="1">#REF!</definedName>
    <definedName name="Z_A18F8547_B263_11D3_94DE_00C04F602AEF_.wvu.PrintArea" hidden="1">#REF!</definedName>
    <definedName name="Z_A1CC2EEB_9D38_11D3_94D4_00C04F602AEF_.wvu.PrintArea" localSheetId="4" hidden="1">#REF!</definedName>
    <definedName name="Z_A1CC2EEB_9D38_11D3_94D4_00C04F602AEF_.wvu.PrintArea" hidden="1">#REF!</definedName>
    <definedName name="Z_A2860F0F_949B_11D3_94D2_00C04F602AEF_.wvu.PrintArea" localSheetId="4" hidden="1">#REF!</definedName>
    <definedName name="Z_A2860F0F_949B_11D3_94D2_00C04F602AEF_.wvu.PrintArea" hidden="1">#REF!</definedName>
    <definedName name="Z_A2860FA1_949B_11D3_94D2_00C04F602AEF_.wvu.PrintArea" localSheetId="4" hidden="1">#REF!</definedName>
    <definedName name="Z_A2860FA1_949B_11D3_94D2_00C04F602AEF_.wvu.PrintArea" hidden="1">#REF!</definedName>
    <definedName name="Z_AEFAD2E8_D55C_11D2_8027_0060B01A6EB2_.wvu.PrintArea" localSheetId="4" hidden="1">#REF!</definedName>
    <definedName name="Z_AEFAD2E8_D55C_11D2_8027_0060B01A6EB2_.wvu.PrintArea" hidden="1">#REF!</definedName>
    <definedName name="Z_AEFAD4A3_D55C_11D2_8027_0060B01A6EB2_.wvu.PrintArea" localSheetId="4" hidden="1">#REF!</definedName>
    <definedName name="Z_AEFAD4A3_D55C_11D2_8027_0060B01A6EB2_.wvu.PrintArea" hidden="1">#REF!</definedName>
    <definedName name="Z_B4680705_EDD3_11D3_94DB_00C04FA0B046_.wvu.PrintArea" localSheetId="4" hidden="1">#REF!</definedName>
    <definedName name="Z_B4680705_EDD3_11D3_94DB_00C04FA0B046_.wvu.PrintArea" hidden="1">#REF!</definedName>
    <definedName name="Z_B468079E_EDD3_11D3_94DB_00C04FA0B046_.wvu.PrintArea" localSheetId="4" hidden="1">#REF!</definedName>
    <definedName name="Z_B468079E_EDD3_11D3_94DB_00C04FA0B046_.wvu.PrintArea" hidden="1">#REF!</definedName>
    <definedName name="Z_B49E3C17_C2B6_11D3_94E0_00C04F612D61_.wvu.PrintArea" localSheetId="4" hidden="1">#REF!</definedName>
    <definedName name="Z_B49E3C17_C2B6_11D3_94E0_00C04F612D61_.wvu.PrintArea" hidden="1">#REF!</definedName>
    <definedName name="Z_B8DFAC8E_92C4_11D3_94D1_00C04F602AEF_.wvu.PrintArea" localSheetId="4" hidden="1">#REF!</definedName>
    <definedName name="Z_B8DFAC8E_92C4_11D3_94D1_00C04F602AEF_.wvu.PrintArea" hidden="1">#REF!</definedName>
    <definedName name="Z_BB3B8A5D_F8E8_11D3_94DC_00C04FA0B046_.wvu.PrintArea" localSheetId="4" hidden="1">#REF!</definedName>
    <definedName name="Z_BB3B8A5D_F8E8_11D3_94DC_00C04FA0B046_.wvu.PrintArea" hidden="1">#REF!</definedName>
    <definedName name="Z_C4E24F0A_F692_11D3_94DB_00C04FA0B046_.wvu.PrintArea" localSheetId="4" hidden="1">#REF!</definedName>
    <definedName name="Z_C4E24F0A_F692_11D3_94DB_00C04FA0B046_.wvu.PrintArea" hidden="1">#REF!</definedName>
    <definedName name="Z_CA9BF89C_7273_11D3_94D6_00C04F612D61_.wvu.PrintArea" localSheetId="4" hidden="1">#REF!</definedName>
    <definedName name="Z_CA9BF89C_7273_11D3_94D6_00C04F612D61_.wvu.PrintArea" hidden="1">#REF!</definedName>
    <definedName name="Z_CAFB083F_9067_11D3_94D0_00C04F602AEF_.wvu.PrintArea" localSheetId="4" hidden="1">#REF!</definedName>
    <definedName name="Z_CAFB083F_9067_11D3_94D0_00C04F602AEF_.wvu.PrintArea" hidden="1">#REF!</definedName>
    <definedName name="Z_CAFB08CF_9067_11D3_94D0_00C04F602AEF_.wvu.PrintArea" localSheetId="4" hidden="1">#REF!</definedName>
    <definedName name="Z_CAFB08CF_9067_11D3_94D0_00C04F602AEF_.wvu.PrintArea" hidden="1">#REF!</definedName>
    <definedName name="Z_CAFB0A43_9067_11D3_94D0_00C04F602AEF_.wvu.PrintArea" localSheetId="4" hidden="1">#REF!</definedName>
    <definedName name="Z_CAFB0A43_9067_11D3_94D0_00C04F602AEF_.wvu.PrintArea" hidden="1">#REF!</definedName>
    <definedName name="Z_D74C6D72_E604_11D3_94E6_00C04F612D61_.wvu.PrintArea" localSheetId="4" hidden="1">#REF!</definedName>
    <definedName name="Z_D74C6D72_E604_11D3_94E6_00C04F612D61_.wvu.PrintArea" hidden="1">#REF!</definedName>
    <definedName name="Z_D74C6F25_E604_11D3_94E6_00C04F612D61_.wvu.PrintArea" localSheetId="4" hidden="1">#REF!</definedName>
    <definedName name="Z_D74C6F25_E604_11D3_94E6_00C04F612D61_.wvu.PrintArea" hidden="1">#REF!</definedName>
    <definedName name="Z_D74C736A_E604_11D3_94E6_00C04F612D61_.wvu.PrintArea" localSheetId="4" hidden="1">#REF!</definedName>
    <definedName name="Z_D74C736A_E604_11D3_94E6_00C04F612D61_.wvu.PrintArea" hidden="1">#REF!</definedName>
    <definedName name="Z_D74C7645_E604_11D3_94E6_00C04F612D61_.wvu.PrintArea" localSheetId="4" hidden="1">#REF!</definedName>
    <definedName name="Z_D74C7645_E604_11D3_94E6_00C04F612D61_.wvu.PrintArea" hidden="1">#REF!</definedName>
    <definedName name="Z_D74C777D_E604_11D3_94E6_00C04F612D61_.wvu.PrintArea" localSheetId="4" hidden="1">#REF!</definedName>
    <definedName name="Z_D74C777D_E604_11D3_94E6_00C04F612D61_.wvu.PrintArea" hidden="1">#REF!</definedName>
    <definedName name="Z_D74C787B_E604_11D3_94E6_00C04F612D61_.wvu.PrintArea" localSheetId="4" hidden="1">#REF!</definedName>
    <definedName name="Z_D74C787B_E604_11D3_94E6_00C04F612D61_.wvu.PrintArea" hidden="1">#REF!</definedName>
    <definedName name="Z_D74C790F_E604_11D3_94E6_00C04F612D61_.wvu.PrintArea" localSheetId="4" hidden="1">#REF!</definedName>
    <definedName name="Z_D74C790F_E604_11D3_94E6_00C04F612D61_.wvu.PrintArea" hidden="1">#REF!</definedName>
    <definedName name="Z_D74C7ACD_E604_11D3_94E6_00C04F612D61_.wvu.PrintArea" localSheetId="4" hidden="1">#REF!</definedName>
    <definedName name="Z_D74C7ACD_E604_11D3_94E6_00C04F612D61_.wvu.PrintArea" hidden="1">#REF!</definedName>
    <definedName name="Z_DB425CD1_773A_11D3_94D6_00C04F612D61_.wvu.PrintArea" localSheetId="4" hidden="1">#REF!</definedName>
    <definedName name="Z_DB425CD1_773A_11D3_94D6_00C04F612D61_.wvu.PrintArea" hidden="1">#REF!</definedName>
    <definedName name="Z_DD27408C_6785_11D2_800D_0060B01A6EB2_.wvu.PrintArea" localSheetId="4" hidden="1">#REF!</definedName>
    <definedName name="Z_DD27408C_6785_11D2_800D_0060B01A6EB2_.wvu.PrintArea" hidden="1">#REF!</definedName>
    <definedName name="Z_E10DD71A_42CC_11D3_8C99_000000000000_.wvu.PrintArea" localSheetId="4" hidden="1">#REF!</definedName>
    <definedName name="Z_E10DD71A_42CC_11D3_8C99_000000000000_.wvu.PrintArea" hidden="1">#REF!</definedName>
    <definedName name="Z_E3359E54_F4E5_11D3_94DB_00C04FA0B046_.wvu.PrintArea" localSheetId="4" hidden="1">#REF!</definedName>
    <definedName name="Z_E3359E54_F4E5_11D3_94DB_00C04FA0B046_.wvu.PrintArea" hidden="1">#REF!</definedName>
    <definedName name="Z_E499C1FA_EA01_11D3_94D9_00C04FA0B046_.wvu.PrintArea" localSheetId="4" hidden="1">#REF!</definedName>
    <definedName name="Z_E499C1FA_EA01_11D3_94D9_00C04FA0B046_.wvu.PrintArea" hidden="1">#REF!</definedName>
    <definedName name="Z_E8179140_DD91_11D3_94ED_00C04F602AEF_.wvu.PrintArea" localSheetId="4" hidden="1">#REF!</definedName>
    <definedName name="Z_E8179140_DD91_11D3_94ED_00C04F602AEF_.wvu.PrintArea" hidden="1">#REF!</definedName>
    <definedName name="Z_EEDCBCAC_8399_11D2_8016_0060B01AC4B2_.wvu.PrintArea" localSheetId="4" hidden="1">#REF!</definedName>
    <definedName name="Z_EEDCBCAC_8399_11D2_8016_0060B01AC4B2_.wvu.PrintArea" hidden="1">#REF!</definedName>
    <definedName name="Z_F2884976_0A0D_11D3_916D_0060B01A6EB2_.wvu.PrintArea" localSheetId="4" hidden="1">#REF!</definedName>
    <definedName name="Z_F2884976_0A0D_11D3_916D_0060B01A6EB2_.wvu.PrintArea" hidden="1">#REF!</definedName>
    <definedName name="Z_FB37AAA2_E08C_11D2_8029_0060B01A6EB2_.wvu.PrintArea" localSheetId="4" hidden="1">#REF!</definedName>
    <definedName name="Z_FB37AAA2_E08C_11D2_8029_0060B01A6EB2_.wvu.PrintArea" hidden="1">#REF!</definedName>
    <definedName name="Z_FB37B214_E08C_11D2_8029_0060B01A6EB2_.wvu.PrintArea" localSheetId="4" hidden="1">#REF!</definedName>
    <definedName name="Z_FB37B214_E08C_11D2_8029_0060B01A6EB2_.wvu.PrintArea" hidden="1">#REF!</definedName>
    <definedName name="Z_FC0AB258_AC5F_11D3_94DB_00C04F602AEF_.wvu.PrintArea" localSheetId="4" hidden="1">#REF!</definedName>
    <definedName name="Z_FC0AB258_AC5F_11D3_94DB_00C04F602AEF_.wvu.PrintArea" hidden="1">#REF!</definedName>
    <definedName name="Z_FC0AB2EA_AC5F_11D3_94DB_00C04F602AEF_.wvu.PrintArea" localSheetId="4" hidden="1">#REF!</definedName>
    <definedName name="Z_FC0AB2EA_AC5F_11D3_94DB_00C04F602AEF_.wvu.PrintArea" hidden="1">#REF!</definedName>
    <definedName name="zzzzzzzz" hidden="1">{"government rate calculation",#N/A,FALSE,"GA97"}</definedName>
    <definedName name="zzzzzzzzzsz" hidden="1">{"Base Cost",#N/A,FALSE,"Cost Formats";"Base",#N/A,FALSE,"Composite Rate";"Option 1 Cost",#N/A,FALSE,"Cost Formats";"Option 1",#N/A,FALSE,"Composite Rate";"Option 2 Cost",#N/A,FALSE,"Cost Formats";"Option 2",#N/A,FALSE,"Composite Rate";"Option 3 Cost",#N/A,FALSE,"Cost Formats";"Option 3",#N/A,FALSE,"Composite Rate";"Option 4 Cost",#N/A,FALSE,"Cost Formats";"Option 4",#N/A,FALSE,"Composite Rate";"Option 5 Cost",#N/A,FALSE,"Cost Formats";"Option 5",#N/A,FALSE,"Composite Rate";"Total Cost",#N/A,FALSE,"Cost Formats"}</definedName>
  </definedName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L8" i="12" l="1"/>
  <c r="L9" i="12"/>
  <c r="L10" i="12"/>
  <c r="L11" i="12"/>
  <c r="L12" i="12"/>
  <c r="L13" i="12"/>
  <c r="L14" i="12"/>
  <c r="L15" i="12"/>
  <c r="L16" i="12"/>
  <c r="L17" i="12"/>
  <c r="L18" i="12"/>
  <c r="L19" i="12"/>
  <c r="L20" i="12"/>
  <c r="L21" i="12"/>
  <c r="L22" i="12"/>
  <c r="L23" i="12"/>
  <c r="L24" i="12"/>
  <c r="L25" i="12"/>
  <c r="L26" i="12"/>
  <c r="L27" i="12"/>
  <c r="L28" i="12"/>
  <c r="L29" i="12"/>
  <c r="L30" i="12"/>
  <c r="L31" i="12"/>
  <c r="L32" i="12"/>
  <c r="L33" i="12"/>
  <c r="L34" i="12"/>
  <c r="L35" i="12"/>
  <c r="L36" i="12"/>
  <c r="L37" i="12"/>
  <c r="L38" i="12"/>
  <c r="L39" i="12"/>
  <c r="L40" i="12"/>
  <c r="L41" i="12"/>
  <c r="L42" i="12"/>
  <c r="L43" i="12"/>
  <c r="L44" i="12"/>
  <c r="L45" i="12"/>
  <c r="L47" i="12"/>
  <c r="C15" i="10"/>
  <c r="B8" i="4"/>
  <c r="C8" i="4"/>
  <c r="D8" i="4"/>
  <c r="E8" i="4"/>
  <c r="F8" i="4"/>
  <c r="F8" i="12"/>
  <c r="B9" i="4"/>
  <c r="C9" i="4"/>
  <c r="D9" i="4"/>
  <c r="E9" i="4"/>
  <c r="F9" i="4"/>
  <c r="F9" i="12"/>
  <c r="B10" i="4"/>
  <c r="C10" i="4"/>
  <c r="D10" i="4"/>
  <c r="E10" i="4"/>
  <c r="F10" i="4"/>
  <c r="F10" i="12"/>
  <c r="B11" i="4"/>
  <c r="C11" i="4"/>
  <c r="D11" i="4"/>
  <c r="E11" i="4"/>
  <c r="F11" i="4"/>
  <c r="F11" i="12"/>
  <c r="B12" i="4"/>
  <c r="C12" i="4"/>
  <c r="D12" i="4"/>
  <c r="E12" i="4"/>
  <c r="F12" i="4"/>
  <c r="F12" i="12"/>
  <c r="B13" i="4"/>
  <c r="C13" i="4"/>
  <c r="D13" i="4"/>
  <c r="E13" i="4"/>
  <c r="F13" i="4"/>
  <c r="F13" i="12"/>
  <c r="B14" i="4"/>
  <c r="C14" i="4"/>
  <c r="D14" i="4"/>
  <c r="E14" i="4"/>
  <c r="F14" i="4"/>
  <c r="F14" i="12"/>
  <c r="B15" i="4"/>
  <c r="C15" i="4"/>
  <c r="D15" i="4"/>
  <c r="E15" i="4"/>
  <c r="F15" i="4"/>
  <c r="F15" i="12"/>
  <c r="B16" i="4"/>
  <c r="C16" i="4"/>
  <c r="D16" i="4"/>
  <c r="E16" i="4"/>
  <c r="F16" i="4"/>
  <c r="F16" i="12"/>
  <c r="B17" i="4"/>
  <c r="C17" i="4"/>
  <c r="D17" i="4"/>
  <c r="E17" i="4"/>
  <c r="F17" i="4"/>
  <c r="F17" i="12"/>
  <c r="B18" i="4"/>
  <c r="C18" i="4"/>
  <c r="D18" i="4"/>
  <c r="E18" i="4"/>
  <c r="F18" i="4"/>
  <c r="F18" i="12"/>
  <c r="B19" i="4"/>
  <c r="C19" i="4"/>
  <c r="D19" i="4"/>
  <c r="E19" i="4"/>
  <c r="F19" i="4"/>
  <c r="F19" i="12"/>
  <c r="B20" i="4"/>
  <c r="C20" i="4"/>
  <c r="D20" i="4"/>
  <c r="E20" i="4"/>
  <c r="F20" i="4"/>
  <c r="F20" i="12"/>
  <c r="B21" i="4"/>
  <c r="C21" i="4"/>
  <c r="D21" i="4"/>
  <c r="E21" i="4"/>
  <c r="F21" i="4"/>
  <c r="F21" i="12"/>
  <c r="B22" i="4"/>
  <c r="C22" i="4"/>
  <c r="D22" i="4"/>
  <c r="E22" i="4"/>
  <c r="F22" i="4"/>
  <c r="F22" i="12"/>
  <c r="B23" i="4"/>
  <c r="C23" i="4"/>
  <c r="D23" i="4"/>
  <c r="E23" i="4"/>
  <c r="F23" i="4"/>
  <c r="F23" i="12"/>
  <c r="B24" i="4"/>
  <c r="C24" i="4"/>
  <c r="D24" i="4"/>
  <c r="E24" i="4"/>
  <c r="F24" i="4"/>
  <c r="F24" i="12"/>
  <c r="B25" i="4"/>
  <c r="C25" i="4"/>
  <c r="D25" i="4"/>
  <c r="E25" i="4"/>
  <c r="F25" i="4"/>
  <c r="F25" i="12"/>
  <c r="B26" i="4"/>
  <c r="C26" i="4"/>
  <c r="D26" i="4"/>
  <c r="E26" i="4"/>
  <c r="F26" i="4"/>
  <c r="F26" i="12"/>
  <c r="B27" i="4"/>
  <c r="C27" i="4"/>
  <c r="D27" i="4"/>
  <c r="E27" i="4"/>
  <c r="F27" i="4"/>
  <c r="F27" i="12"/>
  <c r="B28" i="4"/>
  <c r="C28" i="4"/>
  <c r="D28" i="4"/>
  <c r="E28" i="4"/>
  <c r="F28" i="4"/>
  <c r="F28" i="12"/>
  <c r="B29" i="4"/>
  <c r="C29" i="4"/>
  <c r="D29" i="4"/>
  <c r="E29" i="4"/>
  <c r="F29" i="4"/>
  <c r="F29" i="12"/>
  <c r="B30" i="4"/>
  <c r="C30" i="4"/>
  <c r="D30" i="4"/>
  <c r="E30" i="4"/>
  <c r="F30" i="4"/>
  <c r="F30" i="12"/>
  <c r="B31" i="4"/>
  <c r="C31" i="4"/>
  <c r="D31" i="4"/>
  <c r="E31" i="4"/>
  <c r="F31" i="4"/>
  <c r="F31" i="12"/>
  <c r="B32" i="4"/>
  <c r="C32" i="4"/>
  <c r="D32" i="4"/>
  <c r="E32" i="4"/>
  <c r="F32" i="4"/>
  <c r="F32" i="12"/>
  <c r="B33" i="4"/>
  <c r="C33" i="4"/>
  <c r="D33" i="4"/>
  <c r="E33" i="4"/>
  <c r="F33" i="4"/>
  <c r="F33" i="12"/>
  <c r="B34" i="4"/>
  <c r="C34" i="4"/>
  <c r="D34" i="4"/>
  <c r="E34" i="4"/>
  <c r="F34" i="4"/>
  <c r="F34" i="12"/>
  <c r="B35" i="4"/>
  <c r="C35" i="4"/>
  <c r="D35" i="4"/>
  <c r="E35" i="4"/>
  <c r="F35" i="4"/>
  <c r="F35" i="12"/>
  <c r="B36" i="4"/>
  <c r="C36" i="4"/>
  <c r="D36" i="4"/>
  <c r="E36" i="4"/>
  <c r="F36" i="4"/>
  <c r="F36" i="12"/>
  <c r="B37" i="4"/>
  <c r="C37" i="4"/>
  <c r="D37" i="4"/>
  <c r="E37" i="4"/>
  <c r="F37" i="4"/>
  <c r="F37" i="12"/>
  <c r="B38" i="4"/>
  <c r="C38" i="4"/>
  <c r="D38" i="4"/>
  <c r="E38" i="4"/>
  <c r="F38" i="4"/>
  <c r="F38" i="12"/>
  <c r="B39" i="4"/>
  <c r="C39" i="4"/>
  <c r="D39" i="4"/>
  <c r="E39" i="4"/>
  <c r="F39" i="4"/>
  <c r="F39" i="12"/>
  <c r="B40" i="4"/>
  <c r="C40" i="4"/>
  <c r="D40" i="4"/>
  <c r="E40" i="4"/>
  <c r="F40" i="4"/>
  <c r="F40" i="12"/>
  <c r="B41" i="4"/>
  <c r="C41" i="4"/>
  <c r="D41" i="4"/>
  <c r="E41" i="4"/>
  <c r="F41" i="4"/>
  <c r="F41" i="12"/>
  <c r="B42" i="4"/>
  <c r="C42" i="4"/>
  <c r="D42" i="4"/>
  <c r="E42" i="4"/>
  <c r="F42" i="4"/>
  <c r="F42" i="12"/>
  <c r="B43" i="4"/>
  <c r="C43" i="4"/>
  <c r="D43" i="4"/>
  <c r="E43" i="4"/>
  <c r="F43" i="4"/>
  <c r="F43" i="12"/>
  <c r="B44" i="4"/>
  <c r="C44" i="4"/>
  <c r="D44" i="4"/>
  <c r="E44" i="4"/>
  <c r="F44" i="4"/>
  <c r="F44" i="12"/>
  <c r="B45" i="4"/>
  <c r="C45" i="4"/>
  <c r="D45" i="4"/>
  <c r="E45" i="4"/>
  <c r="F45" i="4"/>
  <c r="F45" i="12"/>
  <c r="F47" i="12"/>
  <c r="M8" i="4"/>
  <c r="G8" i="12"/>
  <c r="M9" i="4"/>
  <c r="G9" i="12"/>
  <c r="M10" i="4"/>
  <c r="G10" i="12"/>
  <c r="M11" i="4"/>
  <c r="G11" i="12"/>
  <c r="M12" i="4"/>
  <c r="G12" i="12"/>
  <c r="M13" i="4"/>
  <c r="G13" i="12"/>
  <c r="M14" i="4"/>
  <c r="G14" i="12"/>
  <c r="M15" i="4"/>
  <c r="G15" i="12"/>
  <c r="M16" i="4"/>
  <c r="G16" i="12"/>
  <c r="M17" i="4"/>
  <c r="G17" i="12"/>
  <c r="M18" i="4"/>
  <c r="G18" i="12"/>
  <c r="M19" i="4"/>
  <c r="G19" i="12"/>
  <c r="M20" i="4"/>
  <c r="G20" i="12"/>
  <c r="M21" i="4"/>
  <c r="G21" i="12"/>
  <c r="M22" i="4"/>
  <c r="G22" i="12"/>
  <c r="M23" i="4"/>
  <c r="G23" i="12"/>
  <c r="M24" i="4"/>
  <c r="G24" i="12"/>
  <c r="M25" i="4"/>
  <c r="G25" i="12"/>
  <c r="M26" i="4"/>
  <c r="G26" i="12"/>
  <c r="M27" i="4"/>
  <c r="G27" i="12"/>
  <c r="M28" i="4"/>
  <c r="G28" i="12"/>
  <c r="M29" i="4"/>
  <c r="G29" i="12"/>
  <c r="M30" i="4"/>
  <c r="G30" i="12"/>
  <c r="M31" i="4"/>
  <c r="G31" i="12"/>
  <c r="M32" i="4"/>
  <c r="G32" i="12"/>
  <c r="M33" i="4"/>
  <c r="G33" i="12"/>
  <c r="M34" i="4"/>
  <c r="G34" i="12"/>
  <c r="M35" i="4"/>
  <c r="G35" i="12"/>
  <c r="M36" i="4"/>
  <c r="G36" i="12"/>
  <c r="M37" i="4"/>
  <c r="G37" i="12"/>
  <c r="M38" i="4"/>
  <c r="G38" i="12"/>
  <c r="M39" i="4"/>
  <c r="G39" i="12"/>
  <c r="M40" i="4"/>
  <c r="G40" i="12"/>
  <c r="M41" i="4"/>
  <c r="G41" i="12"/>
  <c r="M42" i="4"/>
  <c r="G42" i="12"/>
  <c r="M43" i="4"/>
  <c r="G43" i="12"/>
  <c r="M44" i="4"/>
  <c r="G44" i="12"/>
  <c r="M45" i="4"/>
  <c r="G45" i="12"/>
  <c r="G47" i="12"/>
  <c r="B52" i="12"/>
  <c r="C16" i="10"/>
  <c r="I8" i="4"/>
  <c r="J8" i="4"/>
  <c r="C8" i="12"/>
  <c r="I9" i="4"/>
  <c r="J9" i="4"/>
  <c r="C9" i="12"/>
  <c r="I10" i="4"/>
  <c r="J10" i="4"/>
  <c r="C10" i="12"/>
  <c r="I11" i="4"/>
  <c r="J11" i="4"/>
  <c r="C11" i="12"/>
  <c r="I12" i="4"/>
  <c r="J12" i="4"/>
  <c r="C12" i="12"/>
  <c r="I13" i="4"/>
  <c r="J13" i="4"/>
  <c r="C13" i="12"/>
  <c r="I14" i="4"/>
  <c r="J14" i="4"/>
  <c r="C14" i="12"/>
  <c r="I15" i="4"/>
  <c r="J15" i="4"/>
  <c r="C15" i="12"/>
  <c r="I16" i="4"/>
  <c r="J16" i="4"/>
  <c r="C16" i="12"/>
  <c r="I17" i="4"/>
  <c r="J17" i="4"/>
  <c r="C17" i="12"/>
  <c r="I18" i="4"/>
  <c r="J18" i="4"/>
  <c r="C18" i="12"/>
  <c r="I19" i="4"/>
  <c r="J19" i="4"/>
  <c r="C19" i="12"/>
  <c r="I20" i="4"/>
  <c r="J20" i="4"/>
  <c r="C20" i="12"/>
  <c r="I21" i="4"/>
  <c r="J21" i="4"/>
  <c r="C21" i="12"/>
  <c r="I22" i="4"/>
  <c r="J22" i="4"/>
  <c r="C22" i="12"/>
  <c r="I23" i="4"/>
  <c r="J23" i="4"/>
  <c r="C23" i="12"/>
  <c r="I24" i="4"/>
  <c r="J24" i="4"/>
  <c r="C24" i="12"/>
  <c r="I25" i="4"/>
  <c r="J25" i="4"/>
  <c r="C25" i="12"/>
  <c r="I26" i="4"/>
  <c r="J26" i="4"/>
  <c r="C26" i="12"/>
  <c r="I27" i="4"/>
  <c r="J27" i="4"/>
  <c r="C27" i="12"/>
  <c r="I28" i="4"/>
  <c r="J28" i="4"/>
  <c r="C28" i="12"/>
  <c r="I29" i="4"/>
  <c r="J29" i="4"/>
  <c r="C29" i="12"/>
  <c r="I30" i="4"/>
  <c r="J30" i="4"/>
  <c r="C30" i="12"/>
  <c r="I31" i="4"/>
  <c r="J31" i="4"/>
  <c r="C31" i="12"/>
  <c r="I32" i="4"/>
  <c r="J32" i="4"/>
  <c r="C32" i="12"/>
  <c r="I33" i="4"/>
  <c r="J33" i="4"/>
  <c r="C33" i="12"/>
  <c r="I34" i="4"/>
  <c r="J34" i="4"/>
  <c r="C34" i="12"/>
  <c r="I35" i="4"/>
  <c r="J35" i="4"/>
  <c r="C35" i="12"/>
  <c r="I36" i="4"/>
  <c r="J36" i="4"/>
  <c r="C36" i="12"/>
  <c r="I37" i="4"/>
  <c r="J37" i="4"/>
  <c r="C37" i="12"/>
  <c r="I38" i="4"/>
  <c r="J38" i="4"/>
  <c r="C38" i="12"/>
  <c r="I39" i="4"/>
  <c r="J39" i="4"/>
  <c r="C39" i="12"/>
  <c r="I40" i="4"/>
  <c r="J40" i="4"/>
  <c r="C40" i="12"/>
  <c r="I41" i="4"/>
  <c r="J41" i="4"/>
  <c r="C41" i="12"/>
  <c r="I42" i="4"/>
  <c r="J42" i="4"/>
  <c r="C42" i="12"/>
  <c r="I43" i="4"/>
  <c r="J43" i="4"/>
  <c r="C43" i="12"/>
  <c r="I44" i="4"/>
  <c r="J44" i="4"/>
  <c r="C44" i="12"/>
  <c r="I45" i="4"/>
  <c r="J45" i="4"/>
  <c r="C45" i="12"/>
  <c r="C47" i="12"/>
  <c r="K8" i="4"/>
  <c r="D8" i="12"/>
  <c r="K9" i="4"/>
  <c r="D9" i="12"/>
  <c r="K10" i="4"/>
  <c r="D10" i="12"/>
  <c r="K11" i="4"/>
  <c r="D11" i="12"/>
  <c r="K12" i="4"/>
  <c r="D12" i="12"/>
  <c r="K13" i="4"/>
  <c r="D13" i="12"/>
  <c r="K14" i="4"/>
  <c r="D14" i="12"/>
  <c r="K15" i="4"/>
  <c r="D15" i="12"/>
  <c r="K16" i="4"/>
  <c r="D16" i="12"/>
  <c r="K17" i="4"/>
  <c r="D17" i="12"/>
  <c r="K18" i="4"/>
  <c r="D18" i="12"/>
  <c r="K19" i="4"/>
  <c r="D19" i="12"/>
  <c r="K20" i="4"/>
  <c r="D20" i="12"/>
  <c r="K21" i="4"/>
  <c r="D21" i="12"/>
  <c r="K22" i="4"/>
  <c r="D22" i="12"/>
  <c r="K23" i="4"/>
  <c r="D23" i="12"/>
  <c r="K24" i="4"/>
  <c r="D24" i="12"/>
  <c r="K25" i="4"/>
  <c r="D25" i="12"/>
  <c r="K26" i="4"/>
  <c r="D26" i="12"/>
  <c r="K27" i="4"/>
  <c r="D27" i="12"/>
  <c r="K28" i="4"/>
  <c r="D28" i="12"/>
  <c r="K29" i="4"/>
  <c r="D29" i="12"/>
  <c r="K30" i="4"/>
  <c r="D30" i="12"/>
  <c r="K31" i="4"/>
  <c r="D31" i="12"/>
  <c r="K32" i="4"/>
  <c r="D32" i="12"/>
  <c r="K33" i="4"/>
  <c r="D33" i="12"/>
  <c r="K34" i="4"/>
  <c r="D34" i="12"/>
  <c r="K35" i="4"/>
  <c r="D35" i="12"/>
  <c r="K36" i="4"/>
  <c r="D36" i="12"/>
  <c r="K37" i="4"/>
  <c r="D37" i="12"/>
  <c r="K38" i="4"/>
  <c r="D38" i="12"/>
  <c r="K39" i="4"/>
  <c r="D39" i="12"/>
  <c r="K40" i="4"/>
  <c r="D40" i="12"/>
  <c r="K41" i="4"/>
  <c r="D41" i="12"/>
  <c r="K42" i="4"/>
  <c r="D42" i="12"/>
  <c r="K43" i="4"/>
  <c r="D43" i="12"/>
  <c r="K44" i="4"/>
  <c r="D44" i="12"/>
  <c r="K45" i="4"/>
  <c r="D45" i="12"/>
  <c r="D47" i="12"/>
  <c r="L8" i="4"/>
  <c r="E8" i="12"/>
  <c r="L9" i="4"/>
  <c r="E9" i="12"/>
  <c r="L10" i="4"/>
  <c r="E10" i="12"/>
  <c r="L11" i="4"/>
  <c r="E11" i="12"/>
  <c r="L12" i="4"/>
  <c r="E12" i="12"/>
  <c r="L13" i="4"/>
  <c r="E13" i="12"/>
  <c r="L14" i="4"/>
  <c r="E14" i="12"/>
  <c r="L15" i="4"/>
  <c r="E15" i="12"/>
  <c r="L16" i="4"/>
  <c r="E16" i="12"/>
  <c r="L17" i="4"/>
  <c r="E17" i="12"/>
  <c r="L18" i="4"/>
  <c r="E18" i="12"/>
  <c r="L19" i="4"/>
  <c r="E19" i="12"/>
  <c r="L20" i="4"/>
  <c r="E20" i="12"/>
  <c r="L21" i="4"/>
  <c r="E21" i="12"/>
  <c r="L22" i="4"/>
  <c r="E22" i="12"/>
  <c r="L23" i="4"/>
  <c r="E23" i="12"/>
  <c r="L24" i="4"/>
  <c r="E24" i="12"/>
  <c r="L25" i="4"/>
  <c r="E25" i="12"/>
  <c r="L26" i="4"/>
  <c r="E26" i="12"/>
  <c r="L27" i="4"/>
  <c r="E27" i="12"/>
  <c r="L28" i="4"/>
  <c r="E28" i="12"/>
  <c r="L29" i="4"/>
  <c r="E29" i="12"/>
  <c r="L30" i="4"/>
  <c r="E30" i="12"/>
  <c r="L31" i="4"/>
  <c r="E31" i="12"/>
  <c r="L32" i="4"/>
  <c r="E32" i="12"/>
  <c r="L33" i="4"/>
  <c r="E33" i="12"/>
  <c r="L34" i="4"/>
  <c r="E34" i="12"/>
  <c r="L35" i="4"/>
  <c r="E35" i="12"/>
  <c r="L36" i="4"/>
  <c r="E36" i="12"/>
  <c r="L37" i="4"/>
  <c r="E37" i="12"/>
  <c r="L38" i="4"/>
  <c r="E38" i="12"/>
  <c r="L39" i="4"/>
  <c r="E39" i="12"/>
  <c r="L40" i="4"/>
  <c r="E40" i="12"/>
  <c r="L41" i="4"/>
  <c r="E41" i="12"/>
  <c r="L42" i="4"/>
  <c r="E42" i="12"/>
  <c r="L43" i="4"/>
  <c r="E43" i="12"/>
  <c r="L44" i="4"/>
  <c r="E44" i="12"/>
  <c r="L45" i="4"/>
  <c r="E45" i="12"/>
  <c r="E47" i="12"/>
  <c r="N8" i="4"/>
  <c r="H8" i="12"/>
  <c r="N9" i="4"/>
  <c r="H9" i="12"/>
  <c r="N10" i="4"/>
  <c r="H10" i="12"/>
  <c r="N11" i="4"/>
  <c r="H11" i="12"/>
  <c r="N12" i="4"/>
  <c r="H12" i="12"/>
  <c r="N13" i="4"/>
  <c r="H13" i="12"/>
  <c r="N14" i="4"/>
  <c r="H14" i="12"/>
  <c r="N15" i="4"/>
  <c r="H15" i="12"/>
  <c r="N16" i="4"/>
  <c r="H16" i="12"/>
  <c r="N17" i="4"/>
  <c r="H17" i="12"/>
  <c r="N18" i="4"/>
  <c r="H18" i="12"/>
  <c r="N19" i="4"/>
  <c r="H19" i="12"/>
  <c r="N20" i="4"/>
  <c r="H20" i="12"/>
  <c r="N21" i="4"/>
  <c r="H21" i="12"/>
  <c r="N22" i="4"/>
  <c r="H22" i="12"/>
  <c r="N23" i="4"/>
  <c r="H23" i="12"/>
  <c r="N24" i="4"/>
  <c r="H24" i="12"/>
  <c r="N25" i="4"/>
  <c r="H25" i="12"/>
  <c r="N26" i="4"/>
  <c r="H26" i="12"/>
  <c r="N27" i="4"/>
  <c r="H27" i="12"/>
  <c r="N28" i="4"/>
  <c r="H28" i="12"/>
  <c r="N29" i="4"/>
  <c r="H29" i="12"/>
  <c r="N30" i="4"/>
  <c r="H30" i="12"/>
  <c r="N31" i="4"/>
  <c r="H31" i="12"/>
  <c r="N32" i="4"/>
  <c r="H32" i="12"/>
  <c r="N33" i="4"/>
  <c r="H33" i="12"/>
  <c r="N34" i="4"/>
  <c r="H34" i="12"/>
  <c r="N35" i="4"/>
  <c r="H35" i="12"/>
  <c r="N36" i="4"/>
  <c r="H36" i="12"/>
  <c r="N37" i="4"/>
  <c r="H37" i="12"/>
  <c r="N38" i="4"/>
  <c r="H38" i="12"/>
  <c r="N39" i="4"/>
  <c r="H39" i="12"/>
  <c r="N40" i="4"/>
  <c r="H40" i="12"/>
  <c r="N41" i="4"/>
  <c r="H41" i="12"/>
  <c r="N42" i="4"/>
  <c r="H42" i="12"/>
  <c r="N43" i="4"/>
  <c r="H43" i="12"/>
  <c r="N44" i="4"/>
  <c r="H44" i="12"/>
  <c r="N45" i="4"/>
  <c r="H45" i="12"/>
  <c r="H47" i="12"/>
  <c r="B51" i="12"/>
  <c r="C17" i="10"/>
  <c r="O8" i="4"/>
  <c r="I8" i="12"/>
  <c r="O9" i="4"/>
  <c r="I9" i="12"/>
  <c r="O10" i="4"/>
  <c r="I10" i="12"/>
  <c r="O11" i="4"/>
  <c r="I11" i="12"/>
  <c r="O12" i="4"/>
  <c r="I12" i="12"/>
  <c r="O13" i="4"/>
  <c r="I13" i="12"/>
  <c r="O14" i="4"/>
  <c r="I14" i="12"/>
  <c r="O15" i="4"/>
  <c r="I15" i="12"/>
  <c r="O16" i="4"/>
  <c r="I16" i="12"/>
  <c r="O17" i="4"/>
  <c r="I17" i="12"/>
  <c r="O18" i="4"/>
  <c r="I18" i="12"/>
  <c r="O19" i="4"/>
  <c r="I19" i="12"/>
  <c r="O20" i="4"/>
  <c r="I20" i="12"/>
  <c r="O21" i="4"/>
  <c r="I21" i="12"/>
  <c r="O22" i="4"/>
  <c r="I22" i="12"/>
  <c r="O23" i="4"/>
  <c r="I23" i="12"/>
  <c r="O24" i="4"/>
  <c r="I24" i="12"/>
  <c r="O25" i="4"/>
  <c r="I25" i="12"/>
  <c r="O26" i="4"/>
  <c r="I26" i="12"/>
  <c r="O27" i="4"/>
  <c r="I27" i="12"/>
  <c r="O28" i="4"/>
  <c r="I28" i="12"/>
  <c r="O29" i="4"/>
  <c r="I29" i="12"/>
  <c r="O30" i="4"/>
  <c r="I30" i="12"/>
  <c r="O31" i="4"/>
  <c r="I31" i="12"/>
  <c r="O32" i="4"/>
  <c r="I32" i="12"/>
  <c r="O33" i="4"/>
  <c r="I33" i="12"/>
  <c r="O34" i="4"/>
  <c r="I34" i="12"/>
  <c r="O35" i="4"/>
  <c r="I35" i="12"/>
  <c r="O36" i="4"/>
  <c r="I36" i="12"/>
  <c r="O37" i="4"/>
  <c r="I37" i="12"/>
  <c r="O38" i="4"/>
  <c r="I38" i="12"/>
  <c r="O39" i="4"/>
  <c r="I39" i="12"/>
  <c r="O40" i="4"/>
  <c r="I40" i="12"/>
  <c r="O41" i="4"/>
  <c r="I41" i="12"/>
  <c r="O42" i="4"/>
  <c r="I42" i="12"/>
  <c r="O43" i="4"/>
  <c r="I43" i="12"/>
  <c r="O44" i="4"/>
  <c r="I44" i="12"/>
  <c r="O45" i="4"/>
  <c r="I45" i="12"/>
  <c r="I47" i="12"/>
  <c r="P8" i="4"/>
  <c r="J8" i="12"/>
  <c r="P9" i="4"/>
  <c r="J9" i="12"/>
  <c r="P10" i="4"/>
  <c r="J10" i="12"/>
  <c r="P11" i="4"/>
  <c r="J11" i="12"/>
  <c r="P12" i="4"/>
  <c r="J12" i="12"/>
  <c r="P13" i="4"/>
  <c r="J13" i="12"/>
  <c r="P14" i="4"/>
  <c r="J14" i="12"/>
  <c r="P15" i="4"/>
  <c r="J15" i="12"/>
  <c r="P16" i="4"/>
  <c r="J16" i="12"/>
  <c r="P17" i="4"/>
  <c r="J17" i="12"/>
  <c r="P18" i="4"/>
  <c r="J18" i="12"/>
  <c r="P19" i="4"/>
  <c r="J19" i="12"/>
  <c r="P20" i="4"/>
  <c r="J20" i="12"/>
  <c r="P21" i="4"/>
  <c r="J21" i="12"/>
  <c r="P22" i="4"/>
  <c r="J22" i="12"/>
  <c r="P23" i="4"/>
  <c r="J23" i="12"/>
  <c r="P24" i="4"/>
  <c r="J24" i="12"/>
  <c r="P25" i="4"/>
  <c r="J25" i="12"/>
  <c r="P26" i="4"/>
  <c r="J26" i="12"/>
  <c r="P27" i="4"/>
  <c r="J27" i="12"/>
  <c r="P28" i="4"/>
  <c r="J28" i="12"/>
  <c r="P29" i="4"/>
  <c r="J29" i="12"/>
  <c r="P30" i="4"/>
  <c r="J30" i="12"/>
  <c r="P31" i="4"/>
  <c r="J31" i="12"/>
  <c r="P32" i="4"/>
  <c r="J32" i="12"/>
  <c r="P33" i="4"/>
  <c r="J33" i="12"/>
  <c r="P34" i="4"/>
  <c r="J34" i="12"/>
  <c r="P35" i="4"/>
  <c r="J35" i="12"/>
  <c r="P36" i="4"/>
  <c r="J36" i="12"/>
  <c r="P37" i="4"/>
  <c r="J37" i="12"/>
  <c r="P38" i="4"/>
  <c r="J38" i="12"/>
  <c r="P39" i="4"/>
  <c r="J39" i="12"/>
  <c r="P40" i="4"/>
  <c r="J40" i="12"/>
  <c r="P41" i="4"/>
  <c r="J41" i="12"/>
  <c r="P42" i="4"/>
  <c r="J42" i="12"/>
  <c r="P43" i="4"/>
  <c r="J43" i="12"/>
  <c r="P44" i="4"/>
  <c r="J44" i="12"/>
  <c r="P45" i="4"/>
  <c r="J45" i="12"/>
  <c r="J47" i="12"/>
  <c r="Q8" i="4"/>
  <c r="K8" i="12"/>
  <c r="Q9" i="4"/>
  <c r="K9" i="12"/>
  <c r="Q10" i="4"/>
  <c r="K10" i="12"/>
  <c r="Q11" i="4"/>
  <c r="K11" i="12"/>
  <c r="Q12" i="4"/>
  <c r="K12" i="12"/>
  <c r="Q13" i="4"/>
  <c r="K13" i="12"/>
  <c r="Q14" i="4"/>
  <c r="K14" i="12"/>
  <c r="Q15" i="4"/>
  <c r="K15" i="12"/>
  <c r="Q16" i="4"/>
  <c r="K16" i="12"/>
  <c r="Q17" i="4"/>
  <c r="K17" i="12"/>
  <c r="Q18" i="4"/>
  <c r="K18" i="12"/>
  <c r="Q19" i="4"/>
  <c r="K19" i="12"/>
  <c r="Q20" i="4"/>
  <c r="K20" i="12"/>
  <c r="Q21" i="4"/>
  <c r="K21" i="12"/>
  <c r="Q22" i="4"/>
  <c r="K22" i="12"/>
  <c r="Q23" i="4"/>
  <c r="K23" i="12"/>
  <c r="Q24" i="4"/>
  <c r="K24" i="12"/>
  <c r="Q25" i="4"/>
  <c r="K25" i="12"/>
  <c r="Q26" i="4"/>
  <c r="K26" i="12"/>
  <c r="Q27" i="4"/>
  <c r="K27" i="12"/>
  <c r="Q28" i="4"/>
  <c r="K28" i="12"/>
  <c r="Q29" i="4"/>
  <c r="K29" i="12"/>
  <c r="Q30" i="4"/>
  <c r="K30" i="12"/>
  <c r="Q31" i="4"/>
  <c r="K31" i="12"/>
  <c r="Q32" i="4"/>
  <c r="K32" i="12"/>
  <c r="Q33" i="4"/>
  <c r="K33" i="12"/>
  <c r="Q34" i="4"/>
  <c r="K34" i="12"/>
  <c r="Q35" i="4"/>
  <c r="K35" i="12"/>
  <c r="Q36" i="4"/>
  <c r="K36" i="12"/>
  <c r="Q37" i="4"/>
  <c r="K37" i="12"/>
  <c r="Q38" i="4"/>
  <c r="K38" i="12"/>
  <c r="Q39" i="4"/>
  <c r="K39" i="12"/>
  <c r="Q40" i="4"/>
  <c r="K40" i="12"/>
  <c r="Q41" i="4"/>
  <c r="K41" i="12"/>
  <c r="Q42" i="4"/>
  <c r="K42" i="12"/>
  <c r="Q43" i="4"/>
  <c r="K43" i="12"/>
  <c r="Q44" i="4"/>
  <c r="K44" i="12"/>
  <c r="Q45" i="4"/>
  <c r="K45" i="12"/>
  <c r="K47" i="12"/>
  <c r="B8" i="12"/>
  <c r="B9" i="12"/>
  <c r="B10" i="12"/>
  <c r="B11" i="12"/>
  <c r="B12" i="12"/>
  <c r="B13" i="12"/>
  <c r="B14" i="12"/>
  <c r="B15" i="12"/>
  <c r="B16" i="12"/>
  <c r="B17" i="12"/>
  <c r="B18" i="12"/>
  <c r="B19" i="12"/>
  <c r="B20" i="12"/>
  <c r="B21" i="12"/>
  <c r="B22" i="12"/>
  <c r="B23" i="12"/>
  <c r="B24" i="12"/>
  <c r="B25" i="12"/>
  <c r="B26" i="12"/>
  <c r="B27" i="12"/>
  <c r="B28" i="12"/>
  <c r="B29" i="12"/>
  <c r="B30" i="12"/>
  <c r="B31" i="12"/>
  <c r="B32" i="12"/>
  <c r="B33" i="12"/>
  <c r="B34" i="12"/>
  <c r="B35" i="12"/>
  <c r="B36" i="12"/>
  <c r="B37" i="12"/>
  <c r="B38" i="12"/>
  <c r="B39" i="12"/>
  <c r="B40" i="12"/>
  <c r="B41" i="12"/>
  <c r="B42" i="12"/>
  <c r="B43" i="12"/>
  <c r="B44" i="12"/>
  <c r="B45" i="12"/>
  <c r="B47" i="12"/>
  <c r="B50" i="12"/>
  <c r="C18" i="10"/>
  <c r="C20" i="10"/>
  <c r="L8" i="11"/>
  <c r="L9" i="11"/>
  <c r="L10" i="11"/>
  <c r="L11" i="11"/>
  <c r="L12" i="11"/>
  <c r="L13" i="11"/>
  <c r="L14" i="11"/>
  <c r="L15" i="11"/>
  <c r="L16" i="11"/>
  <c r="L17" i="11"/>
  <c r="L18" i="11"/>
  <c r="L19" i="11"/>
  <c r="L20" i="11"/>
  <c r="L21" i="11"/>
  <c r="L22" i="11"/>
  <c r="L23" i="11"/>
  <c r="L24" i="11"/>
  <c r="L25" i="11"/>
  <c r="L26" i="11"/>
  <c r="L27" i="11"/>
  <c r="L28" i="11"/>
  <c r="L29" i="11"/>
  <c r="L30" i="11"/>
  <c r="L31" i="11"/>
  <c r="L32" i="11"/>
  <c r="L33" i="11"/>
  <c r="L34" i="11"/>
  <c r="L35" i="11"/>
  <c r="L36" i="11"/>
  <c r="L37" i="11"/>
  <c r="L38" i="11"/>
  <c r="L39" i="11"/>
  <c r="L40" i="11"/>
  <c r="L41" i="11"/>
  <c r="L42" i="11"/>
  <c r="L43" i="11"/>
  <c r="L44" i="11"/>
  <c r="L45" i="11"/>
  <c r="L47" i="11"/>
  <c r="B15" i="10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7" i="11"/>
  <c r="G8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30" i="11"/>
  <c r="G31" i="11"/>
  <c r="G32" i="11"/>
  <c r="G33" i="11"/>
  <c r="G34" i="11"/>
  <c r="G35" i="11"/>
  <c r="G36" i="11"/>
  <c r="G37" i="11"/>
  <c r="G38" i="11"/>
  <c r="G39" i="11"/>
  <c r="G40" i="11"/>
  <c r="G41" i="11"/>
  <c r="G42" i="11"/>
  <c r="G43" i="11"/>
  <c r="G44" i="11"/>
  <c r="G45" i="11"/>
  <c r="G47" i="11"/>
  <c r="B52" i="11"/>
  <c r="B16" i="10"/>
  <c r="C8" i="11"/>
  <c r="C9" i="11"/>
  <c r="C10" i="11"/>
  <c r="C11" i="11"/>
  <c r="C12" i="11"/>
  <c r="C13" i="11"/>
  <c r="C14" i="11"/>
  <c r="C15" i="11"/>
  <c r="C16" i="11"/>
  <c r="C17" i="11"/>
  <c r="C18" i="11"/>
  <c r="C19" i="11"/>
  <c r="C20" i="11"/>
  <c r="C21" i="11"/>
  <c r="C22" i="11"/>
  <c r="C23" i="11"/>
  <c r="C24" i="11"/>
  <c r="C25" i="11"/>
  <c r="C26" i="11"/>
  <c r="C27" i="11"/>
  <c r="C28" i="11"/>
  <c r="C29" i="11"/>
  <c r="C30" i="11"/>
  <c r="C31" i="11"/>
  <c r="C32" i="11"/>
  <c r="C33" i="11"/>
  <c r="C34" i="11"/>
  <c r="C35" i="11"/>
  <c r="C36" i="11"/>
  <c r="C37" i="11"/>
  <c r="C38" i="11"/>
  <c r="C39" i="11"/>
  <c r="C40" i="11"/>
  <c r="C41" i="11"/>
  <c r="C42" i="11"/>
  <c r="C43" i="11"/>
  <c r="C44" i="11"/>
  <c r="C45" i="11"/>
  <c r="C47" i="11"/>
  <c r="D8" i="11"/>
  <c r="D9" i="11"/>
  <c r="D10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D30" i="11"/>
  <c r="D31" i="11"/>
  <c r="D32" i="11"/>
  <c r="D33" i="11"/>
  <c r="D34" i="11"/>
  <c r="D35" i="11"/>
  <c r="D36" i="11"/>
  <c r="D37" i="11"/>
  <c r="D38" i="11"/>
  <c r="D39" i="11"/>
  <c r="D40" i="11"/>
  <c r="D41" i="11"/>
  <c r="D42" i="11"/>
  <c r="D43" i="11"/>
  <c r="D44" i="11"/>
  <c r="D45" i="11"/>
  <c r="D4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39" i="11"/>
  <c r="E40" i="11"/>
  <c r="E41" i="11"/>
  <c r="E42" i="11"/>
  <c r="E43" i="11"/>
  <c r="E44" i="11"/>
  <c r="E45" i="11"/>
  <c r="E47" i="11"/>
  <c r="H8" i="11"/>
  <c r="H9" i="11"/>
  <c r="H10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H47" i="11"/>
  <c r="B51" i="11"/>
  <c r="B17" i="10"/>
  <c r="I8" i="11"/>
  <c r="I9" i="11"/>
  <c r="I10" i="11"/>
  <c r="I11" i="11"/>
  <c r="I12" i="11"/>
  <c r="I13" i="11"/>
  <c r="I14" i="11"/>
  <c r="I15" i="11"/>
  <c r="I16" i="11"/>
  <c r="I17" i="11"/>
  <c r="I18" i="11"/>
  <c r="I19" i="11"/>
  <c r="I20" i="11"/>
  <c r="I21" i="11"/>
  <c r="I22" i="11"/>
  <c r="I23" i="11"/>
  <c r="I24" i="11"/>
  <c r="I25" i="11"/>
  <c r="I26" i="11"/>
  <c r="I27" i="11"/>
  <c r="I28" i="11"/>
  <c r="I29" i="11"/>
  <c r="I30" i="11"/>
  <c r="I31" i="11"/>
  <c r="I32" i="11"/>
  <c r="I33" i="11"/>
  <c r="I34" i="11"/>
  <c r="I35" i="11"/>
  <c r="I36" i="11"/>
  <c r="I37" i="11"/>
  <c r="I38" i="11"/>
  <c r="I39" i="11"/>
  <c r="I40" i="11"/>
  <c r="I41" i="11"/>
  <c r="I42" i="11"/>
  <c r="I43" i="11"/>
  <c r="I44" i="11"/>
  <c r="I45" i="11"/>
  <c r="I47" i="11"/>
  <c r="J8" i="11"/>
  <c r="J9" i="11"/>
  <c r="J10" i="11"/>
  <c r="J11" i="11"/>
  <c r="J12" i="11"/>
  <c r="J13" i="11"/>
  <c r="J14" i="11"/>
  <c r="J15" i="11"/>
  <c r="J16" i="11"/>
  <c r="J17" i="11"/>
  <c r="J18" i="11"/>
  <c r="J19" i="11"/>
  <c r="J20" i="11"/>
  <c r="J21" i="11"/>
  <c r="J22" i="11"/>
  <c r="J23" i="11"/>
  <c r="J24" i="11"/>
  <c r="J25" i="11"/>
  <c r="J26" i="11"/>
  <c r="J27" i="11"/>
  <c r="J28" i="11"/>
  <c r="J29" i="11"/>
  <c r="J30" i="11"/>
  <c r="J31" i="11"/>
  <c r="J32" i="11"/>
  <c r="J33" i="11"/>
  <c r="J34" i="11"/>
  <c r="J35" i="11"/>
  <c r="J36" i="11"/>
  <c r="J37" i="11"/>
  <c r="J38" i="11"/>
  <c r="J39" i="11"/>
  <c r="J40" i="11"/>
  <c r="J41" i="11"/>
  <c r="J42" i="11"/>
  <c r="J43" i="11"/>
  <c r="J44" i="11"/>
  <c r="J45" i="11"/>
  <c r="J47" i="11"/>
  <c r="K8" i="11"/>
  <c r="K9" i="11"/>
  <c r="K10" i="11"/>
  <c r="K11" i="11"/>
  <c r="K12" i="11"/>
  <c r="K13" i="11"/>
  <c r="K14" i="11"/>
  <c r="K15" i="11"/>
  <c r="K16" i="11"/>
  <c r="K17" i="11"/>
  <c r="K18" i="11"/>
  <c r="K19" i="11"/>
  <c r="K20" i="11"/>
  <c r="K21" i="11"/>
  <c r="K22" i="11"/>
  <c r="K23" i="11"/>
  <c r="K24" i="11"/>
  <c r="K25" i="11"/>
  <c r="K26" i="11"/>
  <c r="K27" i="11"/>
  <c r="K28" i="11"/>
  <c r="K29" i="11"/>
  <c r="K30" i="11"/>
  <c r="K31" i="11"/>
  <c r="K32" i="11"/>
  <c r="K33" i="11"/>
  <c r="K34" i="11"/>
  <c r="K35" i="11"/>
  <c r="K36" i="11"/>
  <c r="K37" i="11"/>
  <c r="K38" i="11"/>
  <c r="K39" i="11"/>
  <c r="K40" i="11"/>
  <c r="K41" i="11"/>
  <c r="K42" i="11"/>
  <c r="K43" i="11"/>
  <c r="K44" i="11"/>
  <c r="K45" i="11"/>
  <c r="K47" i="11"/>
  <c r="B8" i="11"/>
  <c r="B9" i="11"/>
  <c r="B10" i="11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34" i="11"/>
  <c r="B35" i="11"/>
  <c r="B36" i="11"/>
  <c r="B37" i="11"/>
  <c r="B38" i="11"/>
  <c r="B39" i="11"/>
  <c r="B40" i="11"/>
  <c r="B41" i="11"/>
  <c r="B42" i="11"/>
  <c r="B43" i="11"/>
  <c r="B44" i="11"/>
  <c r="B45" i="11"/>
  <c r="B47" i="11"/>
  <c r="B50" i="11"/>
  <c r="B18" i="10"/>
  <c r="B20" i="10"/>
  <c r="E15" i="10"/>
  <c r="E16" i="10"/>
  <c r="E17" i="10"/>
  <c r="E18" i="10"/>
  <c r="E20" i="10"/>
  <c r="M47" i="4"/>
  <c r="B7" i="10"/>
  <c r="N47" i="4"/>
  <c r="B8" i="10"/>
  <c r="B10" i="10"/>
  <c r="B11" i="10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7" i="4"/>
  <c r="B6" i="10"/>
  <c r="C5" i="3"/>
  <c r="C7" i="3"/>
  <c r="E21" i="3"/>
  <c r="E22" i="3"/>
  <c r="E22" i="10"/>
  <c r="B45" i="2"/>
  <c r="E25" i="10"/>
  <c r="E26" i="10"/>
  <c r="E28" i="10"/>
  <c r="I47" i="4"/>
  <c r="E30" i="10"/>
  <c r="E33" i="10"/>
  <c r="E35" i="10"/>
  <c r="N45" i="12"/>
  <c r="N44" i="12"/>
  <c r="N43" i="12"/>
  <c r="N42" i="12"/>
  <c r="N41" i="12"/>
  <c r="N40" i="12"/>
  <c r="N39" i="12"/>
  <c r="N38" i="12"/>
  <c r="N37" i="12"/>
  <c r="N36" i="12"/>
  <c r="N35" i="12"/>
  <c r="N34" i="12"/>
  <c r="N33" i="12"/>
  <c r="N32" i="12"/>
  <c r="N31" i="12"/>
  <c r="N30" i="12"/>
  <c r="N29" i="12"/>
  <c r="N28" i="12"/>
  <c r="N27" i="12"/>
  <c r="N26" i="12"/>
  <c r="N25" i="12"/>
  <c r="N24" i="12"/>
  <c r="N23" i="12"/>
  <c r="N22" i="12"/>
  <c r="N21" i="12"/>
  <c r="N20" i="12"/>
  <c r="N19" i="12"/>
  <c r="N18" i="12"/>
  <c r="N17" i="12"/>
  <c r="N16" i="12"/>
  <c r="N15" i="12"/>
  <c r="N14" i="12"/>
  <c r="N13" i="12"/>
  <c r="N12" i="12"/>
  <c r="N11" i="12"/>
  <c r="N10" i="12"/>
  <c r="N9" i="12"/>
  <c r="N8" i="12"/>
  <c r="N45" i="11"/>
  <c r="N44" i="11"/>
  <c r="N43" i="11"/>
  <c r="N42" i="11"/>
  <c r="N41" i="11"/>
  <c r="N40" i="11"/>
  <c r="N39" i="11"/>
  <c r="N38" i="11"/>
  <c r="N37" i="11"/>
  <c r="N36" i="11"/>
  <c r="N35" i="11"/>
  <c r="N34" i="11"/>
  <c r="N33" i="11"/>
  <c r="N32" i="11"/>
  <c r="N31" i="11"/>
  <c r="N30" i="11"/>
  <c r="N29" i="11"/>
  <c r="N28" i="11"/>
  <c r="N27" i="11"/>
  <c r="N26" i="11"/>
  <c r="N25" i="11"/>
  <c r="N24" i="11"/>
  <c r="N23" i="11"/>
  <c r="N22" i="11"/>
  <c r="N21" i="11"/>
  <c r="N20" i="11"/>
  <c r="N19" i="11"/>
  <c r="N18" i="11"/>
  <c r="N17" i="11"/>
  <c r="N16" i="11"/>
  <c r="N15" i="11"/>
  <c r="N14" i="11"/>
  <c r="N13" i="11"/>
  <c r="N12" i="11"/>
  <c r="N11" i="11"/>
  <c r="N10" i="11"/>
  <c r="N9" i="11"/>
  <c r="N8" i="11"/>
  <c r="N47" i="12"/>
  <c r="N47" i="11"/>
  <c r="B47" i="4"/>
  <c r="K47" i="4"/>
  <c r="J47" i="4"/>
  <c r="Q47" i="4"/>
  <c r="P47" i="4"/>
  <c r="O47" i="4"/>
  <c r="L47" i="4"/>
  <c r="E45" i="2"/>
  <c r="D45" i="2"/>
  <c r="C45" i="2"/>
</calcChain>
</file>

<file path=xl/sharedStrings.xml><?xml version="1.0" encoding="utf-8"?>
<sst xmlns="http://schemas.openxmlformats.org/spreadsheetml/2006/main" count="296" uniqueCount="138">
  <si>
    <t>Town</t>
  </si>
  <si>
    <t>MBI Allocation</t>
  </si>
  <si>
    <t>Ashfield</t>
  </si>
  <si>
    <t>Becket</t>
  </si>
  <si>
    <t>Blandford</t>
  </si>
  <si>
    <t>Charlemont</t>
  </si>
  <si>
    <t>Chesterfield</t>
  </si>
  <si>
    <t>Colrain</t>
  </si>
  <si>
    <t>Cummington</t>
  </si>
  <si>
    <t>Egremont</t>
  </si>
  <si>
    <t>Florida</t>
  </si>
  <si>
    <t>Goshen</t>
  </si>
  <si>
    <t>Hancock</t>
  </si>
  <si>
    <t>Hawley</t>
  </si>
  <si>
    <t>Heath</t>
  </si>
  <si>
    <t>Leyden</t>
  </si>
  <si>
    <t>Middlefield</t>
  </si>
  <si>
    <t>Monroe</t>
  </si>
  <si>
    <t>Monterey</t>
  </si>
  <si>
    <t>Montgomery</t>
  </si>
  <si>
    <t>New Ashford</t>
  </si>
  <si>
    <t>New Braintree</t>
  </si>
  <si>
    <t>New Marlborough</t>
  </si>
  <si>
    <t>New Salem</t>
  </si>
  <si>
    <t>Peru</t>
  </si>
  <si>
    <t>Petersham</t>
  </si>
  <si>
    <t>Plainfield</t>
  </si>
  <si>
    <t>Princeton</t>
  </si>
  <si>
    <t>Rowe</t>
  </si>
  <si>
    <t>Royalston</t>
  </si>
  <si>
    <t>Sandisfield</t>
  </si>
  <si>
    <t>Savoy</t>
  </si>
  <si>
    <t>Shutesbury</t>
  </si>
  <si>
    <t>Tolland</t>
  </si>
  <si>
    <t>Tyringham</t>
  </si>
  <si>
    <t>Warwick</t>
  </si>
  <si>
    <t>Washington</t>
  </si>
  <si>
    <t>Wendell</t>
  </si>
  <si>
    <t>Windsor</t>
  </si>
  <si>
    <t>Worthington</t>
  </si>
  <si>
    <t>Total</t>
  </si>
  <si>
    <t>Premise Count</t>
  </si>
  <si>
    <t># of Poles</t>
  </si>
  <si>
    <t># of Route Miles</t>
  </si>
  <si>
    <t>MST</t>
  </si>
  <si>
    <t>ports</t>
  </si>
  <si>
    <t>usable</t>
  </si>
  <si>
    <t>32:1 Split</t>
  </si>
  <si>
    <t># of Premesis</t>
  </si>
  <si>
    <t># of MSTs</t>
  </si>
  <si>
    <t># of Cards</t>
  </si>
  <si>
    <t># of OLTs</t>
  </si>
  <si>
    <t>#of Cabinets</t>
  </si>
  <si>
    <t>Cabinet</t>
  </si>
  <si>
    <t>GPON Card</t>
  </si>
  <si>
    <t>OLT Chassis</t>
  </si>
  <si>
    <t>material cost</t>
  </si>
  <si>
    <t>labor cost</t>
  </si>
  <si>
    <t>MST/Splitter</t>
  </si>
  <si>
    <t>Splitter/Card</t>
  </si>
  <si>
    <t>Card/Chassis</t>
  </si>
  <si>
    <t>Chassis/Cabinet</t>
  </si>
  <si>
    <t>ONT</t>
  </si>
  <si>
    <t>ONT/Premises</t>
  </si>
  <si>
    <t>NID</t>
  </si>
  <si>
    <t>NID/ONT</t>
  </si>
  <si>
    <t>DROP</t>
  </si>
  <si>
    <t>Drop/NID</t>
  </si>
  <si>
    <t># of ONT</t>
  </si>
  <si>
    <t># of NID</t>
  </si>
  <si>
    <t># of Drop</t>
  </si>
  <si>
    <t>Unit Calculations</t>
  </si>
  <si>
    <t>Target Take Rate</t>
  </si>
  <si>
    <t>Materials</t>
  </si>
  <si>
    <t>Road Miles</t>
  </si>
  <si>
    <t>Pole Make Ready</t>
  </si>
  <si>
    <t>Average/pole</t>
  </si>
  <si>
    <t>Subscribers</t>
  </si>
  <si>
    <t>Labor</t>
  </si>
  <si>
    <t>MBI Grant</t>
  </si>
  <si>
    <t>Additional Funds Needed</t>
  </si>
  <si>
    <t xml:space="preserve">Equipment Lease </t>
  </si>
  <si>
    <t>Make Ready</t>
  </si>
  <si>
    <t>Electronics</t>
  </si>
  <si>
    <t>Install/Subscriber</t>
  </si>
  <si>
    <t>Density</t>
  </si>
  <si>
    <t>Consumer Electronics</t>
  </si>
  <si>
    <t>feet</t>
  </si>
  <si>
    <t>Splitter Coverage</t>
  </si>
  <si>
    <t>Premises/Splitter</t>
  </si>
  <si>
    <t>Splitters Needed</t>
  </si>
  <si>
    <t>PON/OSP</t>
  </si>
  <si>
    <t>Headend Electronics</t>
  </si>
  <si>
    <t>Core Miles</t>
  </si>
  <si>
    <t>Distrubution Miles</t>
  </si>
  <si>
    <t>Drop length</t>
  </si>
  <si>
    <t>MST Coverage</t>
  </si>
  <si>
    <t>Core Fiber</t>
  </si>
  <si>
    <t>Distribution Fiber</t>
  </si>
  <si>
    <t>Drop</t>
  </si>
  <si>
    <t>Splitter</t>
  </si>
  <si>
    <t>Core</t>
  </si>
  <si>
    <t>Distribution</t>
  </si>
  <si>
    <t>Card</t>
  </si>
  <si>
    <t>Chassis</t>
  </si>
  <si>
    <t>OLT Electronics</t>
  </si>
  <si>
    <t>PON / OSP</t>
  </si>
  <si>
    <t>Town Total</t>
  </si>
  <si>
    <t>Core Network</t>
  </si>
  <si>
    <t>Distribution Network</t>
  </si>
  <si>
    <t>Poles</t>
  </si>
  <si>
    <t>Design/Engineering/OPM</t>
  </si>
  <si>
    <t>Subscriber installation revenue</t>
  </si>
  <si>
    <t>Surplus (Deficit)</t>
  </si>
  <si>
    <t>Splitter + OSP splitter case</t>
  </si>
  <si>
    <t>Premises/MST</t>
  </si>
  <si>
    <t>12 strand fiber</t>
  </si>
  <si>
    <t>Crocker Communcations, Inc. Subscriber supported FTTH Model</t>
  </si>
  <si>
    <t>2000' drop cable,  250' slack, 250' driveway, 1500' usable</t>
  </si>
  <si>
    <t>8 port MST + 200' fiber whip</t>
  </si>
  <si>
    <t>4x 8 port MSTS per splitter.  32 premises, 12000' coverage</t>
  </si>
  <si>
    <t>1 x 2000' drop cable, 250' slack, 250' driveway, 1500' usable on span</t>
  </si>
  <si>
    <t>MST 'wingspan' with 1500' drop going in each direction</t>
  </si>
  <si>
    <t>Inside ONT + wall mount + UPS</t>
  </si>
  <si>
    <t>Passive fiber clam shell</t>
  </si>
  <si>
    <t>8 GPONs per card</t>
  </si>
  <si>
    <t>21 cards per chassis</t>
  </si>
  <si>
    <t>2 chassis per cabinet, includes</t>
  </si>
  <si>
    <t>Project Summary</t>
  </si>
  <si>
    <t>Core miles</t>
  </si>
  <si>
    <t>Distribution miles</t>
  </si>
  <si>
    <t># of poles</t>
  </si>
  <si>
    <t>Total fiber miles</t>
  </si>
  <si>
    <t>$$/mile</t>
  </si>
  <si>
    <t>12 Strand fiber + messenger cable + hardware</t>
  </si>
  <si>
    <t>Budget Summary</t>
  </si>
  <si>
    <t>Cost Table</t>
  </si>
  <si>
    <t>MBI Grant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</si>
</sst>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0.00_);[Red]\(0.00\)"/>
  </numFmts>
  <fonts count="1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name val="MS Sans Serif"/>
    </font>
    <font>
      <b/>
      <sz val="12"/>
      <color theme="1"/>
      <name val="Calibri"/>
      <family val="2"/>
      <scheme val="minor"/>
    </font>
    <font>
      <sz val="22"/>
      <color theme="1"/>
      <name val="Franklin Gothic Book"/>
    </font>
    <font>
      <i/>
      <sz val="14"/>
      <color theme="1"/>
      <name val="Calibri"/>
      <scheme val="minor"/>
    </font>
    <font>
      <sz val="14"/>
      <color theme="1"/>
      <name val="Calibri"/>
      <scheme val="minor"/>
    </font>
    <font>
      <sz val="11"/>
      <name val="Calibri"/>
    </font>
    <font>
      <b/>
      <sz val="11"/>
      <color theme="1"/>
      <name val="Calibri"/>
    </font>
    <font>
      <sz val="12"/>
      <name val="Calibri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800000"/>
        <bgColor indexed="64"/>
      </patternFill>
    </fill>
    <fill>
      <patternFill patternType="solid">
        <fgColor rgb="FF661931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1">
    <xf numFmtId="0" fontId="0" fillId="0" borderId="0"/>
    <xf numFmtId="0" fontId="1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1" fillId="0" borderId="0" xfId="1"/>
    <xf numFmtId="164" fontId="1" fillId="0" borderId="0" xfId="1" applyNumberFormat="1"/>
    <xf numFmtId="164" fontId="1" fillId="0" borderId="1" xfId="1" applyNumberFormat="1" applyBorder="1"/>
    <xf numFmtId="0" fontId="1" fillId="0" borderId="1" xfId="1" applyBorder="1"/>
    <xf numFmtId="0" fontId="1" fillId="0" borderId="0" xfId="1" applyNumberFormat="1"/>
    <xf numFmtId="9" fontId="0" fillId="0" borderId="0" xfId="0" applyNumberFormat="1"/>
    <xf numFmtId="6" fontId="0" fillId="0" borderId="0" xfId="0" applyNumberFormat="1"/>
    <xf numFmtId="41" fontId="0" fillId="0" borderId="0" xfId="0" applyNumberFormat="1"/>
    <xf numFmtId="0" fontId="0" fillId="0" borderId="0" xfId="0" applyBorder="1"/>
    <xf numFmtId="41" fontId="0" fillId="0" borderId="0" xfId="0" applyNumberFormat="1" applyBorder="1"/>
    <xf numFmtId="165" fontId="0" fillId="0" borderId="0" xfId="0" applyNumberFormat="1"/>
    <xf numFmtId="0" fontId="0" fillId="0" borderId="0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2" xfId="0" applyBorder="1"/>
    <xf numFmtId="0" fontId="0" fillId="0" borderId="3" xfId="0" applyBorder="1"/>
    <xf numFmtId="2" fontId="0" fillId="0" borderId="2" xfId="0" applyNumberFormat="1" applyBorder="1"/>
    <xf numFmtId="2" fontId="0" fillId="0" borderId="3" xfId="0" applyNumberFormat="1" applyBorder="1"/>
    <xf numFmtId="0" fontId="1" fillId="0" borderId="12" xfId="1" applyBorder="1"/>
    <xf numFmtId="0" fontId="0" fillId="0" borderId="13" xfId="0" applyBorder="1"/>
    <xf numFmtId="0" fontId="1" fillId="0" borderId="10" xfId="1" applyBorder="1"/>
    <xf numFmtId="0" fontId="0" fillId="0" borderId="14" xfId="0" applyBorder="1"/>
    <xf numFmtId="0" fontId="1" fillId="0" borderId="15" xfId="1" applyFill="1" applyBorder="1"/>
    <xf numFmtId="0" fontId="0" fillId="0" borderId="16" xfId="0" applyBorder="1"/>
    <xf numFmtId="0" fontId="0" fillId="0" borderId="17" xfId="0" applyBorder="1"/>
    <xf numFmtId="0" fontId="1" fillId="0" borderId="18" xfId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5" fillId="0" borderId="0" xfId="0" applyFont="1" applyBorder="1" applyAlignment="1"/>
    <xf numFmtId="0" fontId="6" fillId="0" borderId="0" xfId="0" applyFont="1" applyBorder="1" applyAlignment="1"/>
    <xf numFmtId="0" fontId="7" fillId="0" borderId="0" xfId="0" applyFont="1" applyBorder="1" applyAlignment="1"/>
    <xf numFmtId="0" fontId="7" fillId="4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/>
    <xf numFmtId="0" fontId="0" fillId="0" borderId="0" xfId="0" applyFill="1" applyBorder="1" applyAlignment="1">
      <alignment horizontal="center" vertical="center" wrapText="1"/>
    </xf>
    <xf numFmtId="0" fontId="8" fillId="2" borderId="0" xfId="1" applyFont="1" applyFill="1"/>
    <xf numFmtId="0" fontId="8" fillId="2" borderId="0" xfId="1" applyFont="1" applyFill="1" applyBorder="1" applyAlignment="1">
      <alignment horizontal="center" vertical="center" wrapText="1"/>
    </xf>
    <xf numFmtId="0" fontId="1" fillId="0" borderId="19" xfId="1" applyBorder="1"/>
    <xf numFmtId="0" fontId="8" fillId="2" borderId="4" xfId="1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center"/>
    </xf>
    <xf numFmtId="41" fontId="0" fillId="0" borderId="1" xfId="0" applyNumberFormat="1" applyBorder="1"/>
    <xf numFmtId="0" fontId="9" fillId="0" borderId="0" xfId="1" applyFont="1" applyFill="1" applyBorder="1"/>
    <xf numFmtId="0" fontId="0" fillId="0" borderId="0" xfId="0" applyFont="1" applyFill="1" applyAlignment="1">
      <alignment horizontal="center"/>
    </xf>
    <xf numFmtId="0" fontId="9" fillId="0" borderId="1" xfId="1" applyFont="1" applyFill="1" applyBorder="1"/>
    <xf numFmtId="0" fontId="8" fillId="2" borderId="10" xfId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 wrapText="1"/>
    </xf>
    <xf numFmtId="0" fontId="10" fillId="0" borderId="0" xfId="0" applyFont="1" applyAlignment="1">
      <alignment horizontal="center"/>
    </xf>
    <xf numFmtId="0" fontId="0" fillId="2" borderId="0" xfId="0" applyFill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3" xfId="0" applyFill="1" applyBorder="1"/>
    <xf numFmtId="0" fontId="0" fillId="0" borderId="25" xfId="0" applyFill="1" applyBorder="1"/>
    <xf numFmtId="41" fontId="0" fillId="0" borderId="26" xfId="0" applyNumberFormat="1" applyBorder="1"/>
    <xf numFmtId="41" fontId="0" fillId="0" borderId="20" xfId="0" applyNumberFormat="1" applyBorder="1"/>
    <xf numFmtId="41" fontId="0" fillId="0" borderId="22" xfId="0" applyNumberFormat="1" applyBorder="1"/>
    <xf numFmtId="41" fontId="0" fillId="0" borderId="24" xfId="0" applyNumberFormat="1" applyBorder="1"/>
    <xf numFmtId="0" fontId="0" fillId="0" borderId="25" xfId="0" applyBorder="1"/>
    <xf numFmtId="41" fontId="0" fillId="0" borderId="4" xfId="0" applyNumberFormat="1" applyBorder="1"/>
    <xf numFmtId="0" fontId="0" fillId="2" borderId="0" xfId="0" applyFill="1" applyBorder="1" applyAlignment="1">
      <alignment horizontal="center"/>
    </xf>
    <xf numFmtId="0" fontId="0" fillId="3" borderId="0" xfId="0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wrapText="1"/>
    </xf>
    <xf numFmtId="0" fontId="0" fillId="2" borderId="6" xfId="0" applyFill="1" applyBorder="1" applyAlignment="1">
      <alignment wrapText="1"/>
    </xf>
    <xf numFmtId="0" fontId="0" fillId="2" borderId="8" xfId="0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0" fillId="2" borderId="0" xfId="0" applyFont="1" applyFill="1" applyAlignment="1">
      <alignment horizontal="center" wrapText="1"/>
    </xf>
    <xf numFmtId="0" fontId="0" fillId="2" borderId="0" xfId="0" applyFont="1" applyFill="1" applyAlignment="1">
      <alignment horizontal="center" vertical="center" wrapText="1"/>
    </xf>
  </cellXfs>
  <cellStyles count="11">
    <cellStyle name="Comma 2" xfId="2"/>
    <cellStyle name="Currency 2" xfId="3"/>
    <cellStyle name="Currency 3" xfId="4"/>
    <cellStyle name="Normal" xfId="0" builtinId="0"/>
    <cellStyle name="Normal 2" xfId="1"/>
    <cellStyle name="Normal 3" xfId="5"/>
    <cellStyle name="Normal 4" xfId="6"/>
    <cellStyle name="Normal 5" xfId="7"/>
    <cellStyle name="Percent 2" xfId="8"/>
    <cellStyle name="Percent 3" xfId="9"/>
    <cellStyle name="Percent 4" xfId="1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3.xml"/><Relationship Id="rId20" Type="http://schemas.openxmlformats.org/officeDocument/2006/relationships/sharedStrings" Target="sharedStrings.xml"/><Relationship Id="rId21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11" Type="http://schemas.openxmlformats.org/officeDocument/2006/relationships/externalLink" Target="externalLinks/externalLink5.xml"/><Relationship Id="rId12" Type="http://schemas.openxmlformats.org/officeDocument/2006/relationships/externalLink" Target="externalLinks/externalLink6.xml"/><Relationship Id="rId13" Type="http://schemas.openxmlformats.org/officeDocument/2006/relationships/externalLink" Target="externalLinks/externalLink7.xml"/><Relationship Id="rId14" Type="http://schemas.openxmlformats.org/officeDocument/2006/relationships/externalLink" Target="externalLinks/externalLink8.xml"/><Relationship Id="rId15" Type="http://schemas.openxmlformats.org/officeDocument/2006/relationships/externalLink" Target="externalLinks/externalLink9.xml"/><Relationship Id="rId16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1.xml"/><Relationship Id="rId18" Type="http://schemas.openxmlformats.org/officeDocument/2006/relationships/theme" Target="theme/theme1.xml"/><Relationship Id="rId19" Type="http://schemas.openxmlformats.org/officeDocument/2006/relationships/styles" Target="style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externalLink" Target="externalLinks/externalLink1.xml"/><Relationship Id="rId8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rockercommunications-my.sharepoint.com/Users/matthew/Downloads/Sssw-cpf-fp01/consol$/cashflow/bd49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Forecast%204_30_2013%20Q1%20BOD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rockercommunications-my.sharepoint.com/Users/matthew/Library/Containers/com.microsoft.Excel/Data/Documents/A:/Data/FY97/FORMS/FINSTM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ollaboration.saic.com/suep2/Susan%20Peters/16011510sincePetesdeparture/intang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rockercommunications-my.sharepoint.com/Users/matthew/Library/Containers/com.microsoft.Excel/Data/Documents/I:/Pricing/FEDCAC_Common/Common_2000/NT_Server/New_Common_GM/MAYBERRY/MAYBERRD/MAYBERRY/INTELSAT/COSTSCH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rockercommunications-my.sharepoint.com/Users/matthew/Library/Containers/com.microsoft.Excel/Data/Documents/Z:/Downloads/Ibsfs001/broadstream/TEMP/Market%20data/ILD%20revenue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net/Downloads/RATETEMP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rockercommunications-my.sharepoint.com/Users/matthew/Library/Containers/com.microsoft.Excel/Data/Documents/Z:/C/P/Strategic%20-%201-8-02/Models/Merger%20and%20AVP%20model%20final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rockercommunications-my.sharepoint.com/Users/matthew/Downloads/Cagec/my%20documents/cashflow/bd498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Switching%20Extension_Model%20Costs_Draft%20Final_121221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rockercommunications-my.sharepoint.com/Users/matthew/Downloads/tgeisel.tmng.com/active/04.%20Models%20&amp;%20Analysis/AW/Limelight%20PL%20Model%20(Phase%202)%208.2.201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601Period 4 Fy98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Swithcboard"/>
      <sheetName val="Notes"/>
      <sheetName val="PR_Script"/>
      <sheetName val="P&amp;L GAAP"/>
      <sheetName val="P&amp;L No SBC"/>
      <sheetName val="Guidance_Analysis"/>
      <sheetName val="Consensus"/>
      <sheetName val="Dashboard"/>
      <sheetName val="Hyperion Dashboard"/>
      <sheetName val="Monthly P&amp;L"/>
      <sheetName val="NOC"/>
      <sheetName val="PS_CS"/>
      <sheetName val="G&amp;A"/>
      <sheetName val="Sales"/>
      <sheetName val="Marketing"/>
      <sheetName val="R&amp;D"/>
      <sheetName val="Revenue"/>
      <sheetName val="TopAccounts"/>
      <sheetName val="ProductRevenue"/>
      <sheetName val="Cogs"/>
      <sheetName val="Traffic"/>
      <sheetName val="Racks"/>
      <sheetName val="Backbone"/>
      <sheetName val="Capex_Amort_Deprec"/>
      <sheetName val="Headcount Detail"/>
      <sheetName val="Oracle"/>
      <sheetName val="Salary_Bonus"/>
      <sheetName val="Headcount Qty"/>
      <sheetName val="Exec"/>
      <sheetName val="Legal"/>
      <sheetName val="Accounting"/>
      <sheetName val="HR"/>
      <sheetName val="FP&amp;A"/>
      <sheetName val="IT"/>
      <sheetName val="Other "/>
      <sheetName val="Traffic Metric"/>
      <sheetName val="Cogs Metric"/>
      <sheetName val="Marketing Detail"/>
      <sheetName val="Marketing Events"/>
      <sheetName val="Rent"/>
      <sheetName val="Fees &amp; Licenses"/>
      <sheetName val="Subscriptions"/>
      <sheetName val="Prof Fees"/>
      <sheetName val="Consulting"/>
      <sheetName val="Training"/>
      <sheetName val="SBC_SIP"/>
      <sheetName val="Customer_Strat"/>
      <sheetName val="New CC"/>
      <sheetName val="Assumptions"/>
      <sheetName val="Hyperion NOC"/>
      <sheetName val="Hyperion PS"/>
      <sheetName val="Hyperion COGS"/>
      <sheetName val="Hyperion Sales"/>
      <sheetName val="Hyperion Marketing"/>
      <sheetName val="Hyperion R&amp;D"/>
      <sheetName val="Hyperion G&amp;A"/>
      <sheetName val="Hyperion G&amp;A Exec"/>
      <sheetName val="Hyperion G&amp;A Legal"/>
      <sheetName val="Hyperion G&amp;A Acctng"/>
      <sheetName val="Hyperion G&amp;A HR"/>
      <sheetName val="Hyperion G&amp;A FPA"/>
      <sheetName val="Hyperion G&amp;A IT"/>
      <sheetName val="Hyperion G&amp;A Other"/>
      <sheetName val="Hyperion Amort_Int_Taxes"/>
      <sheetName val="Hyperion Revenue"/>
      <sheetName val="Hyperion P&amp;L"/>
      <sheetName val="Hyperion BS"/>
      <sheetName val="Range_Nam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>
        <row r="2">
          <cell r="B2" t="str">
            <v>Q1 2012</v>
          </cell>
        </row>
        <row r="3">
          <cell r="B3" t="str">
            <v>Q2 2012</v>
          </cell>
        </row>
        <row r="4">
          <cell r="B4" t="str">
            <v>Q3 2012</v>
          </cell>
        </row>
        <row r="5">
          <cell r="B5" t="str">
            <v>Q4 2012</v>
          </cell>
        </row>
        <row r="6">
          <cell r="B6" t="str">
            <v>Q1 2013</v>
          </cell>
        </row>
        <row r="7">
          <cell r="B7" t="str">
            <v>Q2 2013</v>
          </cell>
        </row>
        <row r="8">
          <cell r="B8" t="str">
            <v>Q3 2013</v>
          </cell>
        </row>
        <row r="9">
          <cell r="B9" t="str">
            <v>Q4 2013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ic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601 Detail information"/>
      <sheetName val="Equity Balances"/>
      <sheetName val="1510fy97p13"/>
      <sheetName val="posting detailperiod 13 fy97gl"/>
      <sheetName val="period13postingsfrom 1601"/>
      <sheetName val="danet and tecsi"/>
      <sheetName val="restated tecsi and danet"/>
      <sheetName val="margo"/>
      <sheetName val="nsigoodwill adjustment"/>
      <sheetName val="expense data nsi gwcov"/>
      <sheetName val="syntonic"/>
      <sheetName val="cashflowdata"/>
      <sheetName val="tieoutsheetinvestments"/>
      <sheetName val="INVESTMENTCHANGES"/>
      <sheetName val="tandd"/>
      <sheetName val="symmetri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um of FDC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U.S ILD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RATETEMP"/>
      <sheetName val="Hard pricing"/>
      <sheetName val="Lists"/>
      <sheetName val="NT"/>
      <sheetName val="Indirect Rates"/>
      <sheetName val="OpPlan"/>
      <sheetName val="Lina's Input"/>
      <sheetName val="FY2003 Forward Pricing Rates"/>
      <sheetName val="Wrap"/>
      <sheetName val="Database"/>
      <sheetName val="SCODE"/>
      <sheetName val="CG DL Rates"/>
      <sheetName val="Travel"/>
      <sheetName val="COM"/>
      <sheetName val="DOS_Brief"/>
      <sheetName val="Overhead Rates"/>
      <sheetName val="Productive Hrs"/>
      <sheetName val="pmi lookup"/>
      <sheetName val="Baseline"/>
      <sheetName val="SUM SCH (Internal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Inputs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1601Period 4 Fy98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dmin"/>
      <sheetName val="Model_Overview"/>
      <sheetName val="Change_Log"/>
      <sheetName val="Sensitivity Tables"/>
      <sheetName val="Sensitivities"/>
      <sheetName val="Industry Model Adj---&gt;"/>
      <sheetName val="Industry Per CP Per Cust Costs"/>
      <sheetName val="Industry - Mkt Size Inputs"/>
      <sheetName val="Industry Cost Inputs - Original"/>
      <sheetName val="Independent Model---&gt;"/>
      <sheetName val="Independent Cost Inputs"/>
      <sheetName val="Independent Mkt Size Inputs "/>
      <sheetName val="Industry Cost Inputs"/>
      <sheetName val="Industry Model Outputs"/>
      <sheetName val="AO and WS Inputs"/>
      <sheetName val="Scenarios"/>
      <sheetName val="USN Calc---&gt;"/>
      <sheetName val="USN - Process Workings"/>
      <sheetName val="USN - Systems Workings"/>
      <sheetName val="USN - Central Costs"/>
      <sheetName val="TPV Calc---&gt;"/>
      <sheetName val="TPV - Process Workings"/>
      <sheetName val="TPV - Systems Workings"/>
      <sheetName val="TPV - Central Costs"/>
      <sheetName val="TPV2 Calc---&gt;"/>
      <sheetName val="TPV2 - Process Workings"/>
      <sheetName val="TPV2 - Systems Workings"/>
      <sheetName val="TPV2 - Central Costs"/>
      <sheetName val="GPL-TxC Calc---&gt;"/>
      <sheetName val="GPL-TxC - Process Workings"/>
      <sheetName val="GPL-TxC - Systems Workings"/>
      <sheetName val="GPL-TxC - Central Costs"/>
      <sheetName val="GPL Virtual Calc---&gt;"/>
      <sheetName val="GPL-Virt - Process Workings"/>
      <sheetName val="GPL-Virt - Systems Workings"/>
      <sheetName val="GPL-Virt - Central Costs"/>
      <sheetName val="LPL Calc---&gt;"/>
      <sheetName val="LPL - Process Workings"/>
      <sheetName val="LPL - Systems Workings"/>
      <sheetName val="LPL - Central Costs"/>
      <sheetName val="Enhanced NoT Calc---&gt;"/>
      <sheetName val="Enhanced NoT - Process Workings"/>
      <sheetName val="Enhanced NoT - Systems Workings"/>
      <sheetName val="Enhanced NoT - Central Costs"/>
      <sheetName val="Enhanced Mac Calc---&gt;"/>
      <sheetName val="Enhanced MAC - Process Workings"/>
      <sheetName val="Enhanced MAC - Systems Workings"/>
      <sheetName val="Enhanced MAC - Central Costs"/>
      <sheetName val="En. NoT &amp; MAC Unharm. Calc---&gt;"/>
      <sheetName val="EN&amp;M Unharm. - Process Workings"/>
      <sheetName val="EN&amp;M Unharm. - Systems Workings"/>
      <sheetName val="EN&amp;M Unharm. - Central Costs"/>
      <sheetName val="Other Amendments--&gt;"/>
      <sheetName val="Consent Validation"/>
      <sheetName val="ETs"/>
      <sheetName val="WLTO"/>
      <sheetName val="Outputs---&gt;"/>
      <sheetName val="Independent Per CP Summary"/>
      <sheetName val="Cost-Template"/>
      <sheetName val="Independent Model Outputs"/>
      <sheetName val="Graphs"/>
      <sheetName val="Misc---&gt;"/>
      <sheetName val="Cost Breakdown for Report"/>
      <sheetName val="Input Assumptions for Report"/>
      <sheetName val="NPV Model"/>
      <sheetName val="NPC Comparis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49">
          <cell r="H49">
            <v>1343.8604832614049</v>
          </cell>
          <cell r="I49">
            <v>26877.209665228096</v>
          </cell>
          <cell r="J49">
            <v>492748.84386251512</v>
          </cell>
        </row>
        <row r="73">
          <cell r="G73">
            <v>500</v>
          </cell>
        </row>
        <row r="74">
          <cell r="G74">
            <v>0.2</v>
          </cell>
        </row>
        <row r="75">
          <cell r="G75">
            <v>120</v>
          </cell>
        </row>
        <row r="76">
          <cell r="G76">
            <v>70000</v>
          </cell>
        </row>
        <row r="90">
          <cell r="G90">
            <v>14.481099584946872</v>
          </cell>
        </row>
        <row r="92">
          <cell r="G92">
            <v>0.2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>
        <row r="64">
          <cell r="F64">
            <v>3</v>
          </cell>
        </row>
      </sheetData>
      <sheetData sheetId="60"/>
      <sheetData sheetId="61"/>
      <sheetData sheetId="62"/>
      <sheetData sheetId="63"/>
      <sheetData sheetId="64">
        <row r="33">
          <cell r="F33">
            <v>3.5000000000000003E-2</v>
          </cell>
        </row>
      </sheetData>
      <sheetData sheetId="65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Market &amp; Limelight Assumptions"/>
      <sheetName val="Capacity by Machine Class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G39"/>
  <sheetViews>
    <sheetView tabSelected="1" workbookViewId="0">
      <selection activeCell="G17" sqref="G17"/>
    </sheetView>
  </sheetViews>
  <sheetFormatPr baseColWidth="10" defaultRowHeight="15" x14ac:dyDescent="0"/>
  <cols>
    <col min="1" max="1" width="24.6640625" customWidth="1"/>
    <col min="2" max="2" width="12.33203125" customWidth="1"/>
    <col min="3" max="3" width="11.83203125" customWidth="1"/>
    <col min="5" max="5" width="12" bestFit="1" customWidth="1"/>
    <col min="7" max="7" width="21.33203125" customWidth="1"/>
  </cols>
  <sheetData>
    <row r="1" spans="1:7" ht="26">
      <c r="A1" s="29" t="s">
        <v>117</v>
      </c>
      <c r="B1" s="13"/>
      <c r="C1" s="13"/>
      <c r="D1" s="13"/>
      <c r="E1" s="13"/>
      <c r="F1" s="13"/>
      <c r="G1" s="9"/>
    </row>
    <row r="2" spans="1:7" s="31" customFormat="1" ht="18">
      <c r="A2" s="30" t="s">
        <v>135</v>
      </c>
    </row>
    <row r="3" spans="1:7" s="31" customFormat="1" ht="6" customHeight="1">
      <c r="A3" s="63"/>
      <c r="B3" s="63"/>
      <c r="C3" s="63"/>
      <c r="D3" s="63"/>
      <c r="E3" s="63"/>
      <c r="F3" s="63"/>
      <c r="G3" s="32"/>
    </row>
    <row r="4" spans="1:7">
      <c r="A4" s="12"/>
      <c r="B4" s="12"/>
      <c r="C4" s="12"/>
      <c r="D4" s="12"/>
      <c r="E4" s="12"/>
      <c r="F4" s="12"/>
      <c r="G4" s="9"/>
    </row>
    <row r="5" spans="1:7">
      <c r="A5" s="49" t="s">
        <v>128</v>
      </c>
      <c r="B5" s="49"/>
      <c r="C5" s="12"/>
      <c r="D5" s="12"/>
      <c r="E5" s="12"/>
      <c r="F5" s="12"/>
      <c r="G5" s="9"/>
    </row>
    <row r="6" spans="1:7">
      <c r="A6" s="50" t="s">
        <v>131</v>
      </c>
      <c r="B6" s="51">
        <f>+'Unit Calculations'!G47</f>
        <v>50655</v>
      </c>
      <c r="C6" s="12"/>
      <c r="D6" s="12"/>
      <c r="E6" s="12"/>
      <c r="F6" s="12"/>
      <c r="G6" s="9"/>
    </row>
    <row r="7" spans="1:7">
      <c r="A7" s="52" t="s">
        <v>129</v>
      </c>
      <c r="B7" s="53">
        <f>+'Unit Calculations'!M47</f>
        <v>2056</v>
      </c>
      <c r="C7" s="12"/>
      <c r="D7" s="12"/>
      <c r="E7" s="12"/>
      <c r="F7" s="12"/>
      <c r="G7" s="9"/>
    </row>
    <row r="8" spans="1:7">
      <c r="A8" s="54" t="s">
        <v>130</v>
      </c>
      <c r="B8" s="53">
        <f>+'Unit Calculations'!N47</f>
        <v>1566</v>
      </c>
      <c r="C8" s="12"/>
      <c r="D8" s="12"/>
      <c r="E8" s="12"/>
      <c r="F8" s="12"/>
      <c r="G8" s="9"/>
    </row>
    <row r="9" spans="1:7">
      <c r="A9" s="52"/>
      <c r="B9" s="53"/>
      <c r="C9" s="12"/>
      <c r="D9" s="12"/>
      <c r="E9" s="12"/>
      <c r="F9" s="12"/>
      <c r="G9" s="9"/>
    </row>
    <row r="10" spans="1:7">
      <c r="A10" s="54" t="s">
        <v>132</v>
      </c>
      <c r="B10" s="53">
        <f>+B7+B8</f>
        <v>3622</v>
      </c>
      <c r="C10" s="12"/>
      <c r="D10" s="12"/>
      <c r="E10" s="12"/>
      <c r="F10" s="12"/>
      <c r="G10" s="9"/>
    </row>
    <row r="11" spans="1:7">
      <c r="A11" s="55" t="s">
        <v>133</v>
      </c>
      <c r="B11" s="56">
        <f>+E20/B10</f>
        <v>16330.915516289342</v>
      </c>
      <c r="C11" s="12"/>
      <c r="D11" s="12"/>
      <c r="E11" s="12"/>
      <c r="F11" s="12"/>
      <c r="G11" s="9"/>
    </row>
    <row r="12" spans="1:7">
      <c r="A12" s="12"/>
      <c r="B12" s="12"/>
      <c r="C12" s="12"/>
      <c r="D12" s="12"/>
      <c r="E12" s="12"/>
      <c r="F12" s="12"/>
      <c r="G12" s="9"/>
    </row>
    <row r="13" spans="1:7">
      <c r="A13" s="9"/>
      <c r="B13" s="9"/>
      <c r="C13" s="9"/>
      <c r="D13" s="9"/>
      <c r="E13" s="9"/>
      <c r="F13" s="9"/>
      <c r="G13" s="9"/>
    </row>
    <row r="14" spans="1:7">
      <c r="A14" s="49"/>
      <c r="B14" s="62" t="s">
        <v>73</v>
      </c>
      <c r="C14" s="62" t="s">
        <v>78</v>
      </c>
      <c r="D14" s="62"/>
      <c r="E14" s="62" t="s">
        <v>40</v>
      </c>
      <c r="F14" s="9"/>
    </row>
    <row r="15" spans="1:7">
      <c r="A15" s="50" t="s">
        <v>82</v>
      </c>
      <c r="B15" s="57">
        <f>+Materials!L47</f>
        <v>20262000</v>
      </c>
      <c r="C15" s="57">
        <f>+Labor!L47</f>
        <v>506550</v>
      </c>
      <c r="D15" s="57"/>
      <c r="E15" s="58">
        <f>SUM(B15:C15)</f>
        <v>20768550</v>
      </c>
      <c r="F15" s="9"/>
    </row>
    <row r="16" spans="1:7">
      <c r="A16" s="52" t="s">
        <v>108</v>
      </c>
      <c r="B16" s="10">
        <f>+Materials!B52</f>
        <v>6451056</v>
      </c>
      <c r="C16" s="10">
        <f>+Labor!B52</f>
        <v>8615500</v>
      </c>
      <c r="D16" s="10"/>
      <c r="E16" s="59">
        <f>SUM(B16:C16)</f>
        <v>15066556</v>
      </c>
      <c r="F16" s="9"/>
    </row>
    <row r="17" spans="1:7">
      <c r="A17" s="52" t="s">
        <v>109</v>
      </c>
      <c r="B17" s="10">
        <f>+Materials!B51</f>
        <v>6032420</v>
      </c>
      <c r="C17" s="10">
        <f>+Labor!B51</f>
        <v>8914850</v>
      </c>
      <c r="D17" s="10"/>
      <c r="E17" s="59">
        <f>SUM(B17:C17)</f>
        <v>14947270</v>
      </c>
      <c r="F17" s="9"/>
    </row>
    <row r="18" spans="1:7">
      <c r="A18" s="52" t="s">
        <v>83</v>
      </c>
      <c r="B18" s="10">
        <f>+Materials!B50</f>
        <v>6266800</v>
      </c>
      <c r="C18" s="10">
        <f>+Labor!B50</f>
        <v>2101400</v>
      </c>
      <c r="D18" s="10"/>
      <c r="E18" s="59">
        <f>SUM(B18:C18)</f>
        <v>8368200</v>
      </c>
      <c r="F18" s="9"/>
    </row>
    <row r="19" spans="1:7">
      <c r="A19" s="52"/>
      <c r="B19" s="10"/>
      <c r="C19" s="10"/>
      <c r="D19" s="10"/>
      <c r="E19" s="59"/>
      <c r="F19" s="9"/>
    </row>
    <row r="20" spans="1:7">
      <c r="A20" s="52" t="s">
        <v>40</v>
      </c>
      <c r="B20" s="10">
        <f>SUM(B15:B18)</f>
        <v>39012276</v>
      </c>
      <c r="C20" s="10">
        <f>SUM(C15:C18)</f>
        <v>20138300</v>
      </c>
      <c r="D20" s="10"/>
      <c r="E20" s="59">
        <f>SUM(E15:E18)</f>
        <v>59150576</v>
      </c>
      <c r="F20" s="9"/>
    </row>
    <row r="21" spans="1:7">
      <c r="A21" s="52"/>
      <c r="B21" s="10"/>
      <c r="C21" s="10"/>
      <c r="D21" s="10"/>
      <c r="E21" s="59"/>
      <c r="F21" s="9"/>
      <c r="G21" s="9"/>
    </row>
    <row r="22" spans="1:7">
      <c r="A22" s="52" t="s">
        <v>111</v>
      </c>
      <c r="B22" s="10"/>
      <c r="C22" s="10"/>
      <c r="D22" s="10"/>
      <c r="E22" s="59">
        <f>+E20*0.1</f>
        <v>5915057.6000000006</v>
      </c>
      <c r="F22" s="9"/>
      <c r="G22" s="9"/>
    </row>
    <row r="23" spans="1:7">
      <c r="A23" s="52"/>
      <c r="B23" s="10"/>
      <c r="C23" s="10"/>
      <c r="D23" s="10"/>
      <c r="E23" s="59"/>
      <c r="F23" s="9"/>
      <c r="G23" s="9"/>
    </row>
    <row r="24" spans="1:7">
      <c r="A24" s="52"/>
      <c r="B24" s="10"/>
      <c r="C24" s="10"/>
      <c r="D24" s="10"/>
      <c r="E24" s="59"/>
      <c r="F24" s="9"/>
      <c r="G24" s="9"/>
    </row>
    <row r="25" spans="1:7">
      <c r="A25" s="52" t="s">
        <v>79</v>
      </c>
      <c r="B25" s="10"/>
      <c r="C25" s="10"/>
      <c r="D25" s="10"/>
      <c r="E25" s="59">
        <f>-'MBI Grant Data'!B45</f>
        <v>-18330000</v>
      </c>
      <c r="F25" s="9"/>
      <c r="G25" s="9"/>
    </row>
    <row r="26" spans="1:7">
      <c r="A26" s="52" t="s">
        <v>81</v>
      </c>
      <c r="B26" s="10"/>
      <c r="C26" s="10"/>
      <c r="D26" s="10"/>
      <c r="E26" s="59">
        <f>-B18</f>
        <v>-6266800</v>
      </c>
      <c r="F26" s="9"/>
      <c r="G26" s="9"/>
    </row>
    <row r="27" spans="1:7">
      <c r="A27" s="52"/>
      <c r="B27" s="10"/>
      <c r="C27" s="10"/>
      <c r="D27" s="10"/>
      <c r="E27" s="59"/>
      <c r="F27" s="9"/>
      <c r="G27" s="9"/>
    </row>
    <row r="28" spans="1:7">
      <c r="A28" s="52" t="s">
        <v>80</v>
      </c>
      <c r="B28" s="10"/>
      <c r="C28" s="10"/>
      <c r="D28" s="10"/>
      <c r="E28" s="59">
        <f>SUM(E20:E26)</f>
        <v>40468833.600000001</v>
      </c>
      <c r="F28" s="9"/>
      <c r="G28" s="9"/>
    </row>
    <row r="29" spans="1:7">
      <c r="A29" s="52"/>
      <c r="B29" s="10"/>
      <c r="C29" s="10"/>
      <c r="D29" s="10"/>
      <c r="E29" s="59"/>
      <c r="F29" s="9"/>
      <c r="G29" s="9"/>
    </row>
    <row r="30" spans="1:7">
      <c r="A30" s="52" t="s">
        <v>77</v>
      </c>
      <c r="B30" s="10"/>
      <c r="C30" s="10"/>
      <c r="D30" s="10"/>
      <c r="E30" s="59">
        <f>+'Unit Calculations'!I47</f>
        <v>15334</v>
      </c>
      <c r="F30" s="9"/>
      <c r="G30" s="9"/>
    </row>
    <row r="31" spans="1:7">
      <c r="A31" s="52" t="s">
        <v>84</v>
      </c>
      <c r="B31" s="10"/>
      <c r="C31" s="10"/>
      <c r="D31" s="10"/>
      <c r="E31" s="59">
        <v>2700</v>
      </c>
      <c r="F31" s="9"/>
      <c r="G31" s="9"/>
    </row>
    <row r="32" spans="1:7">
      <c r="A32" s="52"/>
      <c r="B32" s="10"/>
      <c r="C32" s="10"/>
      <c r="D32" s="10"/>
      <c r="E32" s="59"/>
      <c r="F32" s="9"/>
      <c r="G32" s="9"/>
    </row>
    <row r="33" spans="1:7">
      <c r="A33" s="52" t="s">
        <v>112</v>
      </c>
      <c r="B33" s="10"/>
      <c r="C33" s="10"/>
      <c r="D33" s="10"/>
      <c r="E33" s="59">
        <f>+E30*E31</f>
        <v>41401800</v>
      </c>
      <c r="F33" s="9"/>
      <c r="G33" s="9"/>
    </row>
    <row r="34" spans="1:7">
      <c r="A34" s="52"/>
      <c r="B34" s="10"/>
      <c r="C34" s="10"/>
      <c r="D34" s="10"/>
      <c r="E34" s="59"/>
      <c r="F34" s="9"/>
      <c r="G34" s="9"/>
    </row>
    <row r="35" spans="1:7">
      <c r="A35" s="60" t="s">
        <v>113</v>
      </c>
      <c r="B35" s="61"/>
      <c r="C35" s="61"/>
      <c r="D35" s="61"/>
      <c r="E35" s="56">
        <f>+E33-E28</f>
        <v>932966.39999999851</v>
      </c>
      <c r="F35" s="9"/>
      <c r="G35" s="9"/>
    </row>
    <row r="36" spans="1:7">
      <c r="A36" s="9"/>
      <c r="B36" s="9"/>
      <c r="C36" s="9"/>
      <c r="D36" s="9"/>
      <c r="E36" s="9"/>
      <c r="F36" s="9"/>
      <c r="G36" s="9"/>
    </row>
    <row r="37" spans="1:7">
      <c r="A37" s="9"/>
      <c r="B37" s="9"/>
      <c r="C37" s="9"/>
      <c r="D37" s="9"/>
      <c r="E37" s="9"/>
      <c r="F37" s="9"/>
      <c r="G37" s="9"/>
    </row>
    <row r="38" spans="1:7">
      <c r="A38" s="9"/>
      <c r="B38" s="9"/>
      <c r="C38" s="9"/>
      <c r="D38" s="9"/>
      <c r="E38" s="9"/>
      <c r="F38" s="9"/>
      <c r="G38" s="9"/>
    </row>
    <row r="39" spans="1:7">
      <c r="A39" s="9"/>
      <c r="B39" s="9"/>
      <c r="C39" s="9"/>
      <c r="D39" s="9"/>
      <c r="E39" s="9"/>
      <c r="F39" s="9"/>
      <c r="G39" s="9"/>
    </row>
  </sheetData>
  <mergeCells count="1">
    <mergeCell ref="A3:F3"/>
  </mergeCells>
  <phoneticPr fontId="11" type="noConversion"/>
  <pageMargins left="0.7" right="0.7" top="0.75" bottom="0.75" header="0.3" footer="0.3"/>
  <pageSetup scale="81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zoomScale="150" zoomScaleNormal="150" zoomScalePageLayoutView="150" workbookViewId="0">
      <selection activeCell="G17" sqref="G17"/>
    </sheetView>
  </sheetViews>
  <sheetFormatPr baseColWidth="10" defaultRowHeight="15" x14ac:dyDescent="0"/>
  <cols>
    <col min="2" max="2" width="20.6640625" customWidth="1"/>
    <col min="3" max="3" width="6" customWidth="1"/>
    <col min="4" max="4" width="16.6640625" customWidth="1"/>
  </cols>
  <sheetData>
    <row r="1" spans="1:12" s="31" customFormat="1" ht="18">
      <c r="A1" s="30" t="s">
        <v>136</v>
      </c>
    </row>
    <row r="2" spans="1:12" s="31" customFormat="1" ht="6" customHeight="1">
      <c r="A2" s="63"/>
      <c r="B2" s="63"/>
      <c r="C2" s="63"/>
      <c r="D2" s="63"/>
      <c r="E2" s="63"/>
      <c r="F2" s="63"/>
      <c r="G2" s="32"/>
      <c r="H2" s="32"/>
      <c r="I2" s="32"/>
      <c r="J2" s="32"/>
      <c r="K2" s="32"/>
      <c r="L2" s="32"/>
    </row>
    <row r="3" spans="1:12">
      <c r="A3" s="13"/>
      <c r="B3" s="13"/>
      <c r="C3" s="13"/>
      <c r="D3" s="13"/>
      <c r="E3" s="13"/>
      <c r="F3" s="13"/>
      <c r="G3" s="9"/>
    </row>
    <row r="5" spans="1:12">
      <c r="A5" t="s">
        <v>88</v>
      </c>
      <c r="C5">
        <f>+C7*D17</f>
        <v>12000</v>
      </c>
      <c r="D5" t="s">
        <v>87</v>
      </c>
      <c r="E5" t="s">
        <v>120</v>
      </c>
    </row>
    <row r="6" spans="1:12">
      <c r="A6" t="s">
        <v>95</v>
      </c>
      <c r="C6">
        <v>1500</v>
      </c>
      <c r="D6" t="s">
        <v>87</v>
      </c>
      <c r="E6" t="s">
        <v>121</v>
      </c>
    </row>
    <row r="7" spans="1:12">
      <c r="A7" t="s">
        <v>96</v>
      </c>
      <c r="C7">
        <f>+C6*2</f>
        <v>3000</v>
      </c>
      <c r="D7" t="s">
        <v>87</v>
      </c>
      <c r="E7" t="s">
        <v>122</v>
      </c>
    </row>
    <row r="10" spans="1:12">
      <c r="D10" t="s">
        <v>72</v>
      </c>
      <c r="E10" s="6">
        <v>0.75</v>
      </c>
    </row>
    <row r="11" spans="1:12">
      <c r="E11" s="6"/>
    </row>
    <row r="12" spans="1:12">
      <c r="C12" t="s">
        <v>45</v>
      </c>
      <c r="D12" t="s">
        <v>46</v>
      </c>
      <c r="E12" t="s">
        <v>56</v>
      </c>
      <c r="F12" t="s">
        <v>57</v>
      </c>
    </row>
    <row r="13" spans="1:12">
      <c r="A13" t="s">
        <v>62</v>
      </c>
      <c r="B13" t="s">
        <v>63</v>
      </c>
      <c r="C13">
        <v>1</v>
      </c>
      <c r="D13">
        <v>1</v>
      </c>
      <c r="E13">
        <v>200</v>
      </c>
      <c r="F13">
        <v>100</v>
      </c>
      <c r="H13" t="s">
        <v>123</v>
      </c>
    </row>
    <row r="14" spans="1:12">
      <c r="A14" t="s">
        <v>64</v>
      </c>
      <c r="B14" t="s">
        <v>65</v>
      </c>
      <c r="C14">
        <v>1</v>
      </c>
      <c r="D14">
        <v>1</v>
      </c>
      <c r="E14">
        <v>30</v>
      </c>
      <c r="F14">
        <v>25</v>
      </c>
      <c r="H14" t="s">
        <v>124</v>
      </c>
    </row>
    <row r="15" spans="1:12">
      <c r="A15" t="s">
        <v>66</v>
      </c>
      <c r="B15" t="s">
        <v>67</v>
      </c>
      <c r="C15">
        <v>1</v>
      </c>
      <c r="D15">
        <v>1</v>
      </c>
      <c r="E15">
        <v>200</v>
      </c>
      <c r="F15">
        <v>250</v>
      </c>
      <c r="H15" t="s">
        <v>118</v>
      </c>
    </row>
    <row r="16" spans="1:12">
      <c r="A16" t="s">
        <v>44</v>
      </c>
      <c r="B16" t="s">
        <v>115</v>
      </c>
      <c r="C16">
        <v>8</v>
      </c>
      <c r="D16">
        <v>8</v>
      </c>
      <c r="E16" s="7">
        <v>140</v>
      </c>
      <c r="F16" s="7">
        <v>500</v>
      </c>
      <c r="H16" t="s">
        <v>119</v>
      </c>
    </row>
    <row r="17" spans="1:8">
      <c r="A17" t="s">
        <v>47</v>
      </c>
      <c r="B17" t="s">
        <v>58</v>
      </c>
      <c r="C17">
        <v>4</v>
      </c>
      <c r="D17">
        <v>4</v>
      </c>
      <c r="E17" s="7">
        <v>2000</v>
      </c>
      <c r="F17" s="7">
        <v>500</v>
      </c>
      <c r="H17" t="s">
        <v>114</v>
      </c>
    </row>
    <row r="18" spans="1:8">
      <c r="A18" t="s">
        <v>54</v>
      </c>
      <c r="B18" t="s">
        <v>59</v>
      </c>
      <c r="C18">
        <v>8</v>
      </c>
      <c r="D18">
        <v>8</v>
      </c>
      <c r="E18" s="7">
        <v>15000</v>
      </c>
      <c r="F18" s="7">
        <v>1000</v>
      </c>
      <c r="H18" t="s">
        <v>125</v>
      </c>
    </row>
    <row r="19" spans="1:8">
      <c r="A19" t="s">
        <v>55</v>
      </c>
      <c r="B19" t="s">
        <v>60</v>
      </c>
      <c r="C19">
        <v>21</v>
      </c>
      <c r="D19">
        <v>21</v>
      </c>
      <c r="E19" s="7">
        <v>25000</v>
      </c>
      <c r="F19" s="7">
        <v>5000</v>
      </c>
      <c r="H19" t="s">
        <v>126</v>
      </c>
    </row>
    <row r="20" spans="1:8">
      <c r="A20" t="s">
        <v>53</v>
      </c>
      <c r="B20" t="s">
        <v>61</v>
      </c>
      <c r="C20">
        <v>2</v>
      </c>
      <c r="D20">
        <v>2</v>
      </c>
      <c r="E20" s="7">
        <v>15000</v>
      </c>
      <c r="F20" s="7">
        <v>7000</v>
      </c>
      <c r="H20" t="s">
        <v>127</v>
      </c>
    </row>
    <row r="21" spans="1:8">
      <c r="A21" t="s">
        <v>97</v>
      </c>
      <c r="B21">
        <v>12</v>
      </c>
      <c r="C21">
        <v>0.45</v>
      </c>
      <c r="D21">
        <v>5280</v>
      </c>
      <c r="E21">
        <f>+D21*C21</f>
        <v>2376</v>
      </c>
      <c r="F21" s="7">
        <v>4000</v>
      </c>
      <c r="H21" t="s">
        <v>134</v>
      </c>
    </row>
    <row r="22" spans="1:8">
      <c r="A22" t="s">
        <v>98</v>
      </c>
      <c r="B22">
        <v>12</v>
      </c>
      <c r="C22">
        <v>0.25</v>
      </c>
      <c r="D22">
        <v>5280</v>
      </c>
      <c r="E22">
        <f>+D22*C22</f>
        <v>1320</v>
      </c>
      <c r="F22" s="7">
        <v>2000</v>
      </c>
      <c r="H22" t="s">
        <v>116</v>
      </c>
    </row>
    <row r="23" spans="1:8">
      <c r="A23" t="s">
        <v>75</v>
      </c>
      <c r="E23" s="7">
        <v>400</v>
      </c>
      <c r="F23" s="7">
        <v>10</v>
      </c>
      <c r="H23" t="s">
        <v>76</v>
      </c>
    </row>
  </sheetData>
  <mergeCells count="1">
    <mergeCell ref="A2:F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8"/>
  <sheetViews>
    <sheetView workbookViewId="0">
      <selection activeCell="A7" sqref="A7:XFD7"/>
    </sheetView>
  </sheetViews>
  <sheetFormatPr baseColWidth="10" defaultRowHeight="15" x14ac:dyDescent="0"/>
  <cols>
    <col min="8" max="8" width="11" customWidth="1"/>
    <col min="14" max="14" width="11.5" customWidth="1"/>
  </cols>
  <sheetData>
    <row r="1" spans="1:20" ht="26">
      <c r="A1" s="29" t="s">
        <v>117</v>
      </c>
      <c r="B1" s="13"/>
      <c r="C1" s="13"/>
      <c r="D1" s="13"/>
      <c r="E1" s="13"/>
      <c r="F1" s="13"/>
      <c r="G1" s="9"/>
    </row>
    <row r="2" spans="1:20" s="31" customFormat="1" ht="18">
      <c r="A2" s="30" t="s">
        <v>71</v>
      </c>
    </row>
    <row r="3" spans="1:20" s="31" customFormat="1" ht="6" customHeight="1">
      <c r="A3" s="63"/>
      <c r="B3" s="63"/>
      <c r="C3" s="63"/>
      <c r="D3" s="63"/>
      <c r="E3" s="63"/>
      <c r="F3" s="63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</row>
    <row r="4" spans="1:20" ht="16" thickBot="1"/>
    <row r="5" spans="1:20" ht="16" thickTop="1">
      <c r="A5" s="68"/>
      <c r="B5" s="69"/>
      <c r="C5" s="69"/>
      <c r="D5" s="69"/>
      <c r="E5" s="69"/>
      <c r="F5" s="69"/>
      <c r="G5" s="69"/>
      <c r="H5" s="69"/>
      <c r="I5" s="64" t="s">
        <v>86</v>
      </c>
      <c r="J5" s="64" t="s">
        <v>91</v>
      </c>
      <c r="K5" s="64"/>
      <c r="L5" s="64"/>
      <c r="M5" s="64"/>
      <c r="N5" s="64"/>
      <c r="O5" s="64" t="s">
        <v>92</v>
      </c>
      <c r="P5" s="64"/>
      <c r="Q5" s="66"/>
    </row>
    <row r="6" spans="1:20">
      <c r="A6" s="70"/>
      <c r="B6" s="71"/>
      <c r="C6" s="71"/>
      <c r="D6" s="71"/>
      <c r="E6" s="71"/>
      <c r="F6" s="71"/>
      <c r="G6" s="71"/>
      <c r="H6" s="71"/>
      <c r="I6" s="65"/>
      <c r="J6" s="65"/>
      <c r="K6" s="65"/>
      <c r="L6" s="65"/>
      <c r="M6" s="65"/>
      <c r="N6" s="65"/>
      <c r="O6" s="65"/>
      <c r="P6" s="65"/>
      <c r="Q6" s="67"/>
    </row>
    <row r="7" spans="1:20" s="48" customFormat="1" ht="35" customHeight="1">
      <c r="A7" s="45" t="s">
        <v>0</v>
      </c>
      <c r="B7" s="46" t="s">
        <v>48</v>
      </c>
      <c r="C7" s="46" t="s">
        <v>74</v>
      </c>
      <c r="D7" s="46" t="s">
        <v>85</v>
      </c>
      <c r="E7" s="46" t="s">
        <v>89</v>
      </c>
      <c r="F7" s="46" t="s">
        <v>90</v>
      </c>
      <c r="G7" s="46" t="s">
        <v>42</v>
      </c>
      <c r="H7" s="46"/>
      <c r="I7" s="46" t="s">
        <v>68</v>
      </c>
      <c r="J7" s="46" t="s">
        <v>69</v>
      </c>
      <c r="K7" s="46" t="s">
        <v>70</v>
      </c>
      <c r="L7" s="46" t="s">
        <v>49</v>
      </c>
      <c r="M7" s="46" t="s">
        <v>93</v>
      </c>
      <c r="N7" s="46" t="s">
        <v>94</v>
      </c>
      <c r="O7" s="46" t="s">
        <v>50</v>
      </c>
      <c r="P7" s="46" t="s">
        <v>51</v>
      </c>
      <c r="Q7" s="47" t="s">
        <v>52</v>
      </c>
    </row>
    <row r="8" spans="1:20">
      <c r="A8" s="18" t="s">
        <v>2</v>
      </c>
      <c r="B8" s="14">
        <f>VLOOKUP(A8,'MBI Grant Data'!$A$6:$E$43,3)</f>
        <v>815</v>
      </c>
      <c r="C8" s="14">
        <f>VLOOKUP(A8,'MBI Grant Data'!$A$6:$E$43,5)</f>
        <v>77</v>
      </c>
      <c r="D8" s="16">
        <f>+B8/C8</f>
        <v>10.584415584415584</v>
      </c>
      <c r="E8" s="14">
        <f>+ROUNDUP(D8*('Cost Table'!$C$5/5280),0)</f>
        <v>25</v>
      </c>
      <c r="F8" s="14">
        <f>+ROUNDUP(B8/E8,0)</f>
        <v>33</v>
      </c>
      <c r="G8" s="14">
        <f>VLOOKUP(A8,'MBI Grant Data'!$A$6:$E$43,4)</f>
        <v>1743</v>
      </c>
      <c r="H8" s="14"/>
      <c r="I8" s="14">
        <f>+ROUNDUP((B8/'Cost Table'!$D$13)*'Cost Table'!$E$10,0)</f>
        <v>612</v>
      </c>
      <c r="J8" s="14">
        <f>+ROUNDUP(I8/'Cost Table'!$D$14,0)</f>
        <v>612</v>
      </c>
      <c r="K8" s="14">
        <f>ROUNDUP(J8/'Cost Table'!$D$15,0)</f>
        <v>612</v>
      </c>
      <c r="L8" s="14">
        <f>+F8*4</f>
        <v>132</v>
      </c>
      <c r="M8" s="14">
        <f>ROUNDUP(C8*1.15,0)</f>
        <v>89</v>
      </c>
      <c r="N8" s="14">
        <f>+ROUNDUP(F8*10500/5280,0)</f>
        <v>66</v>
      </c>
      <c r="O8" s="14">
        <f>+ROUNDUP(F8/'Cost Table'!$D$18,0)</f>
        <v>5</v>
      </c>
      <c r="P8" s="14">
        <f>ROUNDUP(O8/'Cost Table'!$D$19,0)</f>
        <v>1</v>
      </c>
      <c r="Q8" s="19">
        <f>ROUNDUP(P8/'Cost Table'!$D$20,0)</f>
        <v>1</v>
      </c>
      <c r="T8" s="11"/>
    </row>
    <row r="9" spans="1:20">
      <c r="A9" s="20" t="s">
        <v>3</v>
      </c>
      <c r="B9" s="15">
        <f>VLOOKUP(A9,'MBI Grant Data'!$A$6:$E$43,3)</f>
        <v>1823</v>
      </c>
      <c r="C9" s="15">
        <f>VLOOKUP(A9,'MBI Grant Data'!$A$6:$E$43,5)</f>
        <v>119</v>
      </c>
      <c r="D9" s="17">
        <f t="shared" ref="D9:D45" si="0">+B9/C9</f>
        <v>15.319327731092438</v>
      </c>
      <c r="E9" s="15">
        <f>+ROUNDUP(D9*('Cost Table'!$C$5/5280),0)</f>
        <v>35</v>
      </c>
      <c r="F9" s="15">
        <f t="shared" ref="F9:F45" si="1">+ROUNDUP(B9/E9,0)</f>
        <v>53</v>
      </c>
      <c r="G9" s="15">
        <f>VLOOKUP(A9,'MBI Grant Data'!$A$6:$E$43,4)</f>
        <v>3560</v>
      </c>
      <c r="H9" s="15"/>
      <c r="I9" s="15">
        <f>+ROUNDUP((B9/'Cost Table'!$D$13)*'Cost Table'!$E$10,0)</f>
        <v>1368</v>
      </c>
      <c r="J9" s="15">
        <f>+ROUNDUP(I9/'Cost Table'!$D$14,0)</f>
        <v>1368</v>
      </c>
      <c r="K9" s="15">
        <f>ROUNDUP(J9/'Cost Table'!$D$15,0)</f>
        <v>1368</v>
      </c>
      <c r="L9" s="15">
        <f t="shared" ref="L9:L45" si="2">+F9*4</f>
        <v>212</v>
      </c>
      <c r="M9" s="15">
        <f t="shared" ref="M9:M45" si="3">ROUNDUP(C9*1.15,0)</f>
        <v>137</v>
      </c>
      <c r="N9" s="15">
        <f>+ROUNDUP(F9*10500/5280,0)</f>
        <v>106</v>
      </c>
      <c r="O9" s="15">
        <f>+ROUNDUP(F9/'Cost Table'!$D$18,0)</f>
        <v>7</v>
      </c>
      <c r="P9" s="15">
        <f>ROUNDUP(O9/'Cost Table'!$D$19,0)</f>
        <v>1</v>
      </c>
      <c r="Q9" s="21">
        <f>ROUNDUP(P9/'Cost Table'!$D$20,0)</f>
        <v>1</v>
      </c>
      <c r="T9" s="11"/>
    </row>
    <row r="10" spans="1:20">
      <c r="A10" s="20" t="s">
        <v>4</v>
      </c>
      <c r="B10" s="15">
        <f>VLOOKUP(A10,'MBI Grant Data'!$A$6:$E$43,3)</f>
        <v>587</v>
      </c>
      <c r="C10" s="15">
        <f>VLOOKUP(A10,'MBI Grant Data'!$A$6:$E$43,5)</f>
        <v>55</v>
      </c>
      <c r="D10" s="17">
        <f t="shared" si="0"/>
        <v>10.672727272727272</v>
      </c>
      <c r="E10" s="15">
        <f>+ROUNDUP(D10*('Cost Table'!$C$5/5280),0)</f>
        <v>25</v>
      </c>
      <c r="F10" s="15">
        <f t="shared" si="1"/>
        <v>24</v>
      </c>
      <c r="G10" s="15">
        <f>VLOOKUP(A10,'MBI Grant Data'!$A$6:$E$43,4)</f>
        <v>1385</v>
      </c>
      <c r="H10" s="15"/>
      <c r="I10" s="15">
        <f>+ROUNDUP((B10/'Cost Table'!$D$13)*'Cost Table'!$E$10,0)</f>
        <v>441</v>
      </c>
      <c r="J10" s="15">
        <f>+ROUNDUP(I10/'Cost Table'!$D$14,0)</f>
        <v>441</v>
      </c>
      <c r="K10" s="15">
        <f>ROUNDUP(J10/'Cost Table'!$D$15,0)</f>
        <v>441</v>
      </c>
      <c r="L10" s="15">
        <f t="shared" si="2"/>
        <v>96</v>
      </c>
      <c r="M10" s="15">
        <f t="shared" si="3"/>
        <v>64</v>
      </c>
      <c r="N10" s="15">
        <f t="shared" ref="N10:N45" si="4">+ROUNDUP(F10*10500/5280,0)</f>
        <v>48</v>
      </c>
      <c r="O10" s="15">
        <f>+ROUNDUP(F10/'Cost Table'!$D$18,0)</f>
        <v>3</v>
      </c>
      <c r="P10" s="15">
        <f>ROUNDUP(O10/'Cost Table'!$D$19,0)</f>
        <v>1</v>
      </c>
      <c r="Q10" s="21">
        <f>ROUNDUP(P10/'Cost Table'!$D$20,0)</f>
        <v>1</v>
      </c>
      <c r="T10" s="11"/>
    </row>
    <row r="11" spans="1:20">
      <c r="A11" s="20" t="s">
        <v>5</v>
      </c>
      <c r="B11" s="15">
        <f>VLOOKUP(A11,'MBI Grant Data'!$A$6:$E$43,3)</f>
        <v>588</v>
      </c>
      <c r="C11" s="15">
        <f>VLOOKUP(A11,'MBI Grant Data'!$A$6:$E$43,5)</f>
        <v>52</v>
      </c>
      <c r="D11" s="17">
        <f t="shared" si="0"/>
        <v>11.307692307692308</v>
      </c>
      <c r="E11" s="15">
        <f>+ROUNDUP(D11*('Cost Table'!$C$5/5280),0)</f>
        <v>26</v>
      </c>
      <c r="F11" s="15">
        <f t="shared" si="1"/>
        <v>23</v>
      </c>
      <c r="G11" s="15">
        <f>VLOOKUP(A11,'MBI Grant Data'!$A$6:$E$43,4)</f>
        <v>1783</v>
      </c>
      <c r="H11" s="15"/>
      <c r="I11" s="15">
        <f>+ROUNDUP((B11/'Cost Table'!$D$13)*'Cost Table'!$E$10,0)</f>
        <v>441</v>
      </c>
      <c r="J11" s="15">
        <f>+ROUNDUP(I11/'Cost Table'!$D$14,0)</f>
        <v>441</v>
      </c>
      <c r="K11" s="15">
        <f>ROUNDUP(J11/'Cost Table'!$D$15,0)</f>
        <v>441</v>
      </c>
      <c r="L11" s="15">
        <f t="shared" si="2"/>
        <v>92</v>
      </c>
      <c r="M11" s="15">
        <f t="shared" si="3"/>
        <v>60</v>
      </c>
      <c r="N11" s="15">
        <f t="shared" si="4"/>
        <v>46</v>
      </c>
      <c r="O11" s="15">
        <f>+ROUNDUP(F11/'Cost Table'!$D$18,0)</f>
        <v>3</v>
      </c>
      <c r="P11" s="15">
        <f>ROUNDUP(O11/'Cost Table'!$D$19,0)</f>
        <v>1</v>
      </c>
      <c r="Q11" s="21">
        <f>ROUNDUP(P11/'Cost Table'!$D$20,0)</f>
        <v>1</v>
      </c>
      <c r="T11" s="11"/>
    </row>
    <row r="12" spans="1:20">
      <c r="A12" s="20" t="s">
        <v>6</v>
      </c>
      <c r="B12" s="15">
        <f>VLOOKUP(A12,'MBI Grant Data'!$A$6:$E$43,3)</f>
        <v>601</v>
      </c>
      <c r="C12" s="15">
        <f>VLOOKUP(A12,'MBI Grant Data'!$A$6:$E$43,5)</f>
        <v>47</v>
      </c>
      <c r="D12" s="17">
        <f t="shared" si="0"/>
        <v>12.787234042553191</v>
      </c>
      <c r="E12" s="15">
        <f>+ROUNDUP(D12*('Cost Table'!$C$5/5280),0)</f>
        <v>30</v>
      </c>
      <c r="F12" s="15">
        <f t="shared" si="1"/>
        <v>21</v>
      </c>
      <c r="G12" s="15">
        <f>VLOOKUP(A12,'MBI Grant Data'!$A$6:$E$43,4)</f>
        <v>1320</v>
      </c>
      <c r="H12" s="15"/>
      <c r="I12" s="15">
        <f>+ROUNDUP((B12/'Cost Table'!$D$13)*'Cost Table'!$E$10,0)</f>
        <v>451</v>
      </c>
      <c r="J12" s="15">
        <f>+ROUNDUP(I12/'Cost Table'!$D$14,0)</f>
        <v>451</v>
      </c>
      <c r="K12" s="15">
        <f>ROUNDUP(J12/'Cost Table'!$D$15,0)</f>
        <v>451</v>
      </c>
      <c r="L12" s="15">
        <f t="shared" si="2"/>
        <v>84</v>
      </c>
      <c r="M12" s="15">
        <f t="shared" si="3"/>
        <v>55</v>
      </c>
      <c r="N12" s="15">
        <f t="shared" si="4"/>
        <v>42</v>
      </c>
      <c r="O12" s="15">
        <f>+ROUNDUP(F12/'Cost Table'!$D$18,0)</f>
        <v>3</v>
      </c>
      <c r="P12" s="15">
        <f>ROUNDUP(O12/'Cost Table'!$D$19,0)</f>
        <v>1</v>
      </c>
      <c r="Q12" s="21">
        <f>ROUNDUP(P12/'Cost Table'!$D$20,0)</f>
        <v>1</v>
      </c>
      <c r="T12" s="11"/>
    </row>
    <row r="13" spans="1:20">
      <c r="A13" s="20" t="s">
        <v>7</v>
      </c>
      <c r="B13" s="15">
        <f>VLOOKUP(A13,'MBI Grant Data'!$A$6:$E$43,3)</f>
        <v>804</v>
      </c>
      <c r="C13" s="15">
        <f>VLOOKUP(A13,'MBI Grant Data'!$A$6:$E$43,5)</f>
        <v>74</v>
      </c>
      <c r="D13" s="17">
        <f t="shared" si="0"/>
        <v>10.864864864864865</v>
      </c>
      <c r="E13" s="15">
        <f>+ROUNDUP(D13*('Cost Table'!$C$5/5280),0)</f>
        <v>25</v>
      </c>
      <c r="F13" s="15">
        <f t="shared" si="1"/>
        <v>33</v>
      </c>
      <c r="G13" s="15">
        <f>VLOOKUP(A13,'MBI Grant Data'!$A$6:$E$43,4)</f>
        <v>1802</v>
      </c>
      <c r="H13" s="15"/>
      <c r="I13" s="15">
        <f>+ROUNDUP((B13/'Cost Table'!$D$13)*'Cost Table'!$E$10,0)</f>
        <v>603</v>
      </c>
      <c r="J13" s="15">
        <f>+ROUNDUP(I13/'Cost Table'!$D$14,0)</f>
        <v>603</v>
      </c>
      <c r="K13" s="15">
        <f>ROUNDUP(J13/'Cost Table'!$D$15,0)</f>
        <v>603</v>
      </c>
      <c r="L13" s="15">
        <f t="shared" si="2"/>
        <v>132</v>
      </c>
      <c r="M13" s="15">
        <f t="shared" si="3"/>
        <v>86</v>
      </c>
      <c r="N13" s="15">
        <f t="shared" si="4"/>
        <v>66</v>
      </c>
      <c r="O13" s="15">
        <f>+ROUNDUP(F13/'Cost Table'!$D$18,0)</f>
        <v>5</v>
      </c>
      <c r="P13" s="15">
        <f>ROUNDUP(O13/'Cost Table'!$D$19,0)</f>
        <v>1</v>
      </c>
      <c r="Q13" s="21">
        <f>ROUNDUP(P13/'Cost Table'!$D$20,0)</f>
        <v>1</v>
      </c>
      <c r="T13" s="11"/>
    </row>
    <row r="14" spans="1:20">
      <c r="A14" s="20" t="s">
        <v>8</v>
      </c>
      <c r="B14" s="15">
        <f>VLOOKUP(A14,'MBI Grant Data'!$A$6:$E$43,3)</f>
        <v>463</v>
      </c>
      <c r="C14" s="15">
        <f>VLOOKUP(A14,'MBI Grant Data'!$A$6:$E$43,5)</f>
        <v>49</v>
      </c>
      <c r="D14" s="17">
        <f t="shared" si="0"/>
        <v>9.4489795918367339</v>
      </c>
      <c r="E14" s="15">
        <f>+ROUNDUP(D14*('Cost Table'!$C$5/5280),0)</f>
        <v>22</v>
      </c>
      <c r="F14" s="15">
        <f t="shared" si="1"/>
        <v>22</v>
      </c>
      <c r="G14" s="15">
        <f>VLOOKUP(A14,'MBI Grant Data'!$A$6:$E$43,4)</f>
        <v>1275</v>
      </c>
      <c r="H14" s="15"/>
      <c r="I14" s="15">
        <f>+ROUNDUP((B14/'Cost Table'!$D$13)*'Cost Table'!$E$10,0)</f>
        <v>348</v>
      </c>
      <c r="J14" s="15">
        <f>+ROUNDUP(I14/'Cost Table'!$D$14,0)</f>
        <v>348</v>
      </c>
      <c r="K14" s="15">
        <f>ROUNDUP(J14/'Cost Table'!$D$15,0)</f>
        <v>348</v>
      </c>
      <c r="L14" s="15">
        <f t="shared" si="2"/>
        <v>88</v>
      </c>
      <c r="M14" s="15">
        <f t="shared" si="3"/>
        <v>57</v>
      </c>
      <c r="N14" s="15">
        <f t="shared" si="4"/>
        <v>44</v>
      </c>
      <c r="O14" s="15">
        <f>+ROUNDUP(F14/'Cost Table'!$D$18,0)</f>
        <v>3</v>
      </c>
      <c r="P14" s="15">
        <f>ROUNDUP(O14/'Cost Table'!$D$19,0)</f>
        <v>1</v>
      </c>
      <c r="Q14" s="21">
        <f>ROUNDUP(P14/'Cost Table'!$D$20,0)</f>
        <v>1</v>
      </c>
      <c r="T14" s="11"/>
    </row>
    <row r="15" spans="1:20">
      <c r="A15" s="20" t="s">
        <v>9</v>
      </c>
      <c r="B15" s="15">
        <f>VLOOKUP(A15,'MBI Grant Data'!$A$6:$E$43,3)</f>
        <v>20</v>
      </c>
      <c r="C15" s="15">
        <f>VLOOKUP(A15,'MBI Grant Data'!$A$6:$E$43,5)</f>
        <v>47</v>
      </c>
      <c r="D15" s="17">
        <f t="shared" si="0"/>
        <v>0.42553191489361702</v>
      </c>
      <c r="E15" s="15">
        <f>+ROUNDUP(D15*('Cost Table'!$C$5/5280),0)</f>
        <v>1</v>
      </c>
      <c r="F15" s="15">
        <f t="shared" si="1"/>
        <v>20</v>
      </c>
      <c r="G15" s="15">
        <f>VLOOKUP(A15,'MBI Grant Data'!$A$6:$E$43,4)</f>
        <v>1837</v>
      </c>
      <c r="H15" s="15"/>
      <c r="I15" s="15">
        <f>+ROUNDUP((B15/'Cost Table'!$D$13)*'Cost Table'!$E$10,0)</f>
        <v>15</v>
      </c>
      <c r="J15" s="15">
        <f>+ROUNDUP(I15/'Cost Table'!$D$14,0)</f>
        <v>15</v>
      </c>
      <c r="K15" s="15">
        <f>ROUNDUP(J15/'Cost Table'!$D$15,0)</f>
        <v>15</v>
      </c>
      <c r="L15" s="15">
        <f t="shared" si="2"/>
        <v>80</v>
      </c>
      <c r="M15" s="15">
        <f t="shared" si="3"/>
        <v>55</v>
      </c>
      <c r="N15" s="15">
        <f t="shared" si="4"/>
        <v>40</v>
      </c>
      <c r="O15" s="15">
        <f>+ROUNDUP(F15/'Cost Table'!$D$18,0)</f>
        <v>3</v>
      </c>
      <c r="P15" s="15">
        <f>ROUNDUP(O15/'Cost Table'!$D$19,0)</f>
        <v>1</v>
      </c>
      <c r="Q15" s="21">
        <f>ROUNDUP(P15/'Cost Table'!$D$20,0)</f>
        <v>1</v>
      </c>
      <c r="T15" s="11"/>
    </row>
    <row r="16" spans="1:20">
      <c r="A16" s="20" t="s">
        <v>10</v>
      </c>
      <c r="B16" s="15">
        <f>VLOOKUP(A16,'MBI Grant Data'!$A$6:$E$43,3)</f>
        <v>380</v>
      </c>
      <c r="C16" s="15">
        <f>VLOOKUP(A16,'MBI Grant Data'!$A$6:$E$43,5)</f>
        <v>36</v>
      </c>
      <c r="D16" s="17">
        <f t="shared" si="0"/>
        <v>10.555555555555555</v>
      </c>
      <c r="E16" s="15">
        <f>+ROUNDUP(D16*('Cost Table'!$C$5/5280),0)</f>
        <v>24</v>
      </c>
      <c r="F16" s="15">
        <f t="shared" si="1"/>
        <v>16</v>
      </c>
      <c r="G16" s="15">
        <f>VLOOKUP(A16,'MBI Grant Data'!$A$6:$E$43,4)</f>
        <v>1108</v>
      </c>
      <c r="H16" s="15"/>
      <c r="I16" s="15">
        <f>+ROUNDUP((B16/'Cost Table'!$D$13)*'Cost Table'!$E$10,0)</f>
        <v>285</v>
      </c>
      <c r="J16" s="15">
        <f>+ROUNDUP(I16/'Cost Table'!$D$14,0)</f>
        <v>285</v>
      </c>
      <c r="K16" s="15">
        <f>ROUNDUP(J16/'Cost Table'!$D$15,0)</f>
        <v>285</v>
      </c>
      <c r="L16" s="15">
        <f t="shared" si="2"/>
        <v>64</v>
      </c>
      <c r="M16" s="15">
        <f t="shared" si="3"/>
        <v>42</v>
      </c>
      <c r="N16" s="15">
        <f t="shared" si="4"/>
        <v>32</v>
      </c>
      <c r="O16" s="15">
        <f>+ROUNDUP(F16/'Cost Table'!$D$18,0)</f>
        <v>2</v>
      </c>
      <c r="P16" s="15">
        <f>ROUNDUP(O16/'Cost Table'!$D$19,0)</f>
        <v>1</v>
      </c>
      <c r="Q16" s="21">
        <f>ROUNDUP(P16/'Cost Table'!$D$20,0)</f>
        <v>1</v>
      </c>
      <c r="T16" s="11"/>
    </row>
    <row r="17" spans="1:20">
      <c r="A17" s="20" t="s">
        <v>11</v>
      </c>
      <c r="B17" s="15">
        <f>VLOOKUP(A17,'MBI Grant Data'!$A$6:$E$43,3)</f>
        <v>585</v>
      </c>
      <c r="C17" s="15">
        <f>VLOOKUP(A17,'MBI Grant Data'!$A$6:$E$43,5)</f>
        <v>35</v>
      </c>
      <c r="D17" s="17">
        <f t="shared" si="0"/>
        <v>16.714285714285715</v>
      </c>
      <c r="E17" s="15">
        <f>+ROUNDUP(D17*('Cost Table'!$C$5/5280),0)</f>
        <v>38</v>
      </c>
      <c r="F17" s="15">
        <f t="shared" si="1"/>
        <v>16</v>
      </c>
      <c r="G17" s="15">
        <f>VLOOKUP(A17,'MBI Grant Data'!$A$6:$E$43,4)</f>
        <v>1324</v>
      </c>
      <c r="H17" s="15"/>
      <c r="I17" s="15">
        <f>+ROUNDUP((B17/'Cost Table'!$D$13)*'Cost Table'!$E$10,0)</f>
        <v>439</v>
      </c>
      <c r="J17" s="15">
        <f>+ROUNDUP(I17/'Cost Table'!$D$14,0)</f>
        <v>439</v>
      </c>
      <c r="K17" s="15">
        <f>ROUNDUP(J17/'Cost Table'!$D$15,0)</f>
        <v>439</v>
      </c>
      <c r="L17" s="15">
        <f t="shared" si="2"/>
        <v>64</v>
      </c>
      <c r="M17" s="15">
        <f t="shared" si="3"/>
        <v>41</v>
      </c>
      <c r="N17" s="15">
        <f t="shared" si="4"/>
        <v>32</v>
      </c>
      <c r="O17" s="15">
        <f>+ROUNDUP(F17/'Cost Table'!$D$18,0)</f>
        <v>2</v>
      </c>
      <c r="P17" s="15">
        <f>ROUNDUP(O17/'Cost Table'!$D$19,0)</f>
        <v>1</v>
      </c>
      <c r="Q17" s="21">
        <f>ROUNDUP(P17/'Cost Table'!$D$20,0)</f>
        <v>1</v>
      </c>
      <c r="T17" s="11"/>
    </row>
    <row r="18" spans="1:20">
      <c r="A18" s="20" t="s">
        <v>12</v>
      </c>
      <c r="B18" s="15">
        <f>VLOOKUP(A18,'MBI Grant Data'!$A$6:$E$43,3)</f>
        <v>682</v>
      </c>
      <c r="C18" s="15">
        <f>VLOOKUP(A18,'MBI Grant Data'!$A$6:$E$43,5)</f>
        <v>30</v>
      </c>
      <c r="D18" s="17">
        <f t="shared" si="0"/>
        <v>22.733333333333334</v>
      </c>
      <c r="E18" s="15">
        <f>+ROUNDUP(D18*('Cost Table'!$C$5/5280),0)</f>
        <v>52</v>
      </c>
      <c r="F18" s="15">
        <f t="shared" si="1"/>
        <v>14</v>
      </c>
      <c r="G18" s="15">
        <f>VLOOKUP(A18,'MBI Grant Data'!$A$6:$E$43,4)</f>
        <v>758</v>
      </c>
      <c r="H18" s="15"/>
      <c r="I18" s="15">
        <f>+ROUNDUP((B18/'Cost Table'!$D$13)*'Cost Table'!$E$10,0)</f>
        <v>512</v>
      </c>
      <c r="J18" s="15">
        <f>+ROUNDUP(I18/'Cost Table'!$D$14,0)</f>
        <v>512</v>
      </c>
      <c r="K18" s="15">
        <f>ROUNDUP(J18/'Cost Table'!$D$15,0)</f>
        <v>512</v>
      </c>
      <c r="L18" s="15">
        <f t="shared" si="2"/>
        <v>56</v>
      </c>
      <c r="M18" s="15">
        <f t="shared" si="3"/>
        <v>35</v>
      </c>
      <c r="N18" s="15">
        <f t="shared" si="4"/>
        <v>28</v>
      </c>
      <c r="O18" s="15">
        <f>+ROUNDUP(F18/'Cost Table'!$D$18,0)</f>
        <v>2</v>
      </c>
      <c r="P18" s="15">
        <f>ROUNDUP(O18/'Cost Table'!$D$19,0)</f>
        <v>1</v>
      </c>
      <c r="Q18" s="21">
        <f>ROUNDUP(P18/'Cost Table'!$D$20,0)</f>
        <v>1</v>
      </c>
      <c r="T18" s="11"/>
    </row>
    <row r="19" spans="1:20">
      <c r="A19" s="20" t="s">
        <v>13</v>
      </c>
      <c r="B19" s="15">
        <f>VLOOKUP(A19,'MBI Grant Data'!$A$6:$E$43,3)</f>
        <v>198</v>
      </c>
      <c r="C19" s="15">
        <f>VLOOKUP(A19,'MBI Grant Data'!$A$6:$E$43,5)</f>
        <v>28</v>
      </c>
      <c r="D19" s="17">
        <f t="shared" si="0"/>
        <v>7.0714285714285712</v>
      </c>
      <c r="E19" s="15">
        <f>+ROUNDUP(D19*('Cost Table'!$C$5/5280),0)</f>
        <v>17</v>
      </c>
      <c r="F19" s="15">
        <f t="shared" si="1"/>
        <v>12</v>
      </c>
      <c r="G19" s="15">
        <f>VLOOKUP(A19,'MBI Grant Data'!$A$6:$E$43,4)</f>
        <v>833</v>
      </c>
      <c r="H19" s="15"/>
      <c r="I19" s="15">
        <f>+ROUNDUP((B19/'Cost Table'!$D$13)*'Cost Table'!$E$10,0)</f>
        <v>149</v>
      </c>
      <c r="J19" s="15">
        <f>+ROUNDUP(I19/'Cost Table'!$D$14,0)</f>
        <v>149</v>
      </c>
      <c r="K19" s="15">
        <f>ROUNDUP(J19/'Cost Table'!$D$15,0)</f>
        <v>149</v>
      </c>
      <c r="L19" s="15">
        <f t="shared" si="2"/>
        <v>48</v>
      </c>
      <c r="M19" s="15">
        <f t="shared" si="3"/>
        <v>33</v>
      </c>
      <c r="N19" s="15">
        <f t="shared" si="4"/>
        <v>24</v>
      </c>
      <c r="O19" s="15">
        <f>+ROUNDUP(F19/'Cost Table'!$D$18,0)</f>
        <v>2</v>
      </c>
      <c r="P19" s="15">
        <f>ROUNDUP(O19/'Cost Table'!$D$19,0)</f>
        <v>1</v>
      </c>
      <c r="Q19" s="21">
        <f>ROUNDUP(P19/'Cost Table'!$D$20,0)</f>
        <v>1</v>
      </c>
      <c r="T19" s="11"/>
    </row>
    <row r="20" spans="1:20">
      <c r="A20" s="20" t="s">
        <v>14</v>
      </c>
      <c r="B20" s="15">
        <f>VLOOKUP(A20,'MBI Grant Data'!$A$6:$E$43,3)</f>
        <v>401</v>
      </c>
      <c r="C20" s="15">
        <f>VLOOKUP(A20,'MBI Grant Data'!$A$6:$E$43,5)</f>
        <v>49</v>
      </c>
      <c r="D20" s="17">
        <f t="shared" si="0"/>
        <v>8.183673469387756</v>
      </c>
      <c r="E20" s="15">
        <f>+ROUNDUP(D20*('Cost Table'!$C$5/5280),0)</f>
        <v>19</v>
      </c>
      <c r="F20" s="15">
        <f t="shared" si="1"/>
        <v>22</v>
      </c>
      <c r="G20" s="15">
        <f>VLOOKUP(A20,'MBI Grant Data'!$A$6:$E$43,4)</f>
        <v>1563</v>
      </c>
      <c r="H20" s="15"/>
      <c r="I20" s="15">
        <f>+ROUNDUP((B20/'Cost Table'!$D$13)*'Cost Table'!$E$10,0)</f>
        <v>301</v>
      </c>
      <c r="J20" s="15">
        <f>+ROUNDUP(I20/'Cost Table'!$D$14,0)</f>
        <v>301</v>
      </c>
      <c r="K20" s="15">
        <f>ROUNDUP(J20/'Cost Table'!$D$15,0)</f>
        <v>301</v>
      </c>
      <c r="L20" s="15">
        <f t="shared" si="2"/>
        <v>88</v>
      </c>
      <c r="M20" s="15">
        <f t="shared" si="3"/>
        <v>57</v>
      </c>
      <c r="N20" s="15">
        <f t="shared" si="4"/>
        <v>44</v>
      </c>
      <c r="O20" s="15">
        <f>+ROUNDUP(F20/'Cost Table'!$D$18,0)</f>
        <v>3</v>
      </c>
      <c r="P20" s="15">
        <f>ROUNDUP(O20/'Cost Table'!$D$19,0)</f>
        <v>1</v>
      </c>
      <c r="Q20" s="21">
        <f>ROUNDUP(P20/'Cost Table'!$D$20,0)</f>
        <v>1</v>
      </c>
      <c r="T20" s="11"/>
    </row>
    <row r="21" spans="1:20">
      <c r="A21" s="20" t="s">
        <v>15</v>
      </c>
      <c r="B21" s="15">
        <f>VLOOKUP(A21,'MBI Grant Data'!$A$6:$E$43,3)</f>
        <v>334</v>
      </c>
      <c r="C21" s="15">
        <f>VLOOKUP(A21,'MBI Grant Data'!$A$6:$E$43,5)</f>
        <v>34</v>
      </c>
      <c r="D21" s="17">
        <f t="shared" si="0"/>
        <v>9.8235294117647065</v>
      </c>
      <c r="E21" s="15">
        <f>+ROUNDUP(D21*('Cost Table'!$C$5/5280),0)</f>
        <v>23</v>
      </c>
      <c r="F21" s="15">
        <f t="shared" si="1"/>
        <v>15</v>
      </c>
      <c r="G21" s="15">
        <f>VLOOKUP(A21,'MBI Grant Data'!$A$6:$E$43,4)</f>
        <v>350</v>
      </c>
      <c r="H21" s="15"/>
      <c r="I21" s="15">
        <f>+ROUNDUP((B21/'Cost Table'!$D$13)*'Cost Table'!$E$10,0)</f>
        <v>251</v>
      </c>
      <c r="J21" s="15">
        <f>+ROUNDUP(I21/'Cost Table'!$D$14,0)</f>
        <v>251</v>
      </c>
      <c r="K21" s="15">
        <f>ROUNDUP(J21/'Cost Table'!$D$15,0)</f>
        <v>251</v>
      </c>
      <c r="L21" s="15">
        <f t="shared" si="2"/>
        <v>60</v>
      </c>
      <c r="M21" s="15">
        <f t="shared" si="3"/>
        <v>40</v>
      </c>
      <c r="N21" s="15">
        <f t="shared" si="4"/>
        <v>30</v>
      </c>
      <c r="O21" s="15">
        <f>+ROUNDUP(F21/'Cost Table'!$D$18,0)</f>
        <v>2</v>
      </c>
      <c r="P21" s="15">
        <f>ROUNDUP(O21/'Cost Table'!$D$19,0)</f>
        <v>1</v>
      </c>
      <c r="Q21" s="21">
        <f>ROUNDUP(P21/'Cost Table'!$D$20,0)</f>
        <v>1</v>
      </c>
      <c r="T21" s="11"/>
    </row>
    <row r="22" spans="1:20">
      <c r="A22" s="20" t="s">
        <v>16</v>
      </c>
      <c r="B22" s="15">
        <f>VLOOKUP(A22,'MBI Grant Data'!$A$6:$E$43,3)</f>
        <v>280</v>
      </c>
      <c r="C22" s="15">
        <f>VLOOKUP(A22,'MBI Grant Data'!$A$6:$E$43,5)</f>
        <v>33</v>
      </c>
      <c r="D22" s="17">
        <f t="shared" si="0"/>
        <v>8.4848484848484844</v>
      </c>
      <c r="E22" s="15">
        <f>+ROUNDUP(D22*('Cost Table'!$C$5/5280),0)</f>
        <v>20</v>
      </c>
      <c r="F22" s="15">
        <f t="shared" si="1"/>
        <v>14</v>
      </c>
      <c r="G22" s="15">
        <f>VLOOKUP(A22,'MBI Grant Data'!$A$6:$E$43,4)</f>
        <v>781</v>
      </c>
      <c r="H22" s="15"/>
      <c r="I22" s="15">
        <f>+ROUNDUP((B22/'Cost Table'!$D$13)*'Cost Table'!$E$10,0)</f>
        <v>210</v>
      </c>
      <c r="J22" s="15">
        <f>+ROUNDUP(I22/'Cost Table'!$D$14,0)</f>
        <v>210</v>
      </c>
      <c r="K22" s="15">
        <f>ROUNDUP(J22/'Cost Table'!$D$15,0)</f>
        <v>210</v>
      </c>
      <c r="L22" s="15">
        <f t="shared" si="2"/>
        <v>56</v>
      </c>
      <c r="M22" s="15">
        <f t="shared" si="3"/>
        <v>38</v>
      </c>
      <c r="N22" s="15">
        <f t="shared" si="4"/>
        <v>28</v>
      </c>
      <c r="O22" s="15">
        <f>+ROUNDUP(F22/'Cost Table'!$D$18,0)</f>
        <v>2</v>
      </c>
      <c r="P22" s="15">
        <f>ROUNDUP(O22/'Cost Table'!$D$19,0)</f>
        <v>1</v>
      </c>
      <c r="Q22" s="21">
        <f>ROUNDUP(P22/'Cost Table'!$D$20,0)</f>
        <v>1</v>
      </c>
      <c r="T22" s="11"/>
    </row>
    <row r="23" spans="1:20">
      <c r="A23" s="20" t="s">
        <v>17</v>
      </c>
      <c r="B23" s="15">
        <f>VLOOKUP(A23,'MBI Grant Data'!$A$6:$E$43,3)</f>
        <v>81</v>
      </c>
      <c r="C23" s="15">
        <f>VLOOKUP(A23,'MBI Grant Data'!$A$6:$E$43,5)</f>
        <v>13</v>
      </c>
      <c r="D23" s="17">
        <f t="shared" si="0"/>
        <v>6.2307692307692308</v>
      </c>
      <c r="E23" s="15">
        <f>+ROUNDUP(D23*('Cost Table'!$C$5/5280),0)</f>
        <v>15</v>
      </c>
      <c r="F23" s="15">
        <f t="shared" si="1"/>
        <v>6</v>
      </c>
      <c r="G23" s="15">
        <f>VLOOKUP(A23,'MBI Grant Data'!$A$6:$E$43,4)</f>
        <v>260</v>
      </c>
      <c r="H23" s="15"/>
      <c r="I23" s="15">
        <f>+ROUNDUP((B23/'Cost Table'!$D$13)*'Cost Table'!$E$10,0)</f>
        <v>61</v>
      </c>
      <c r="J23" s="15">
        <f>+ROUNDUP(I23/'Cost Table'!$D$14,0)</f>
        <v>61</v>
      </c>
      <c r="K23" s="15">
        <f>ROUNDUP(J23/'Cost Table'!$D$15,0)</f>
        <v>61</v>
      </c>
      <c r="L23" s="15">
        <f t="shared" si="2"/>
        <v>24</v>
      </c>
      <c r="M23" s="15">
        <f t="shared" si="3"/>
        <v>15</v>
      </c>
      <c r="N23" s="15">
        <f t="shared" si="4"/>
        <v>12</v>
      </c>
      <c r="O23" s="15">
        <f>+ROUNDUP(F23/'Cost Table'!$D$18,0)</f>
        <v>1</v>
      </c>
      <c r="P23" s="15">
        <f>ROUNDUP(O23/'Cost Table'!$D$19,0)</f>
        <v>1</v>
      </c>
      <c r="Q23" s="21">
        <f>ROUNDUP(P23/'Cost Table'!$D$20,0)</f>
        <v>1</v>
      </c>
      <c r="T23" s="11"/>
    </row>
    <row r="24" spans="1:20">
      <c r="A24" s="20" t="s">
        <v>18</v>
      </c>
      <c r="B24" s="15">
        <f>VLOOKUP(A24,'MBI Grant Data'!$A$6:$E$43,3)</f>
        <v>874</v>
      </c>
      <c r="C24" s="15">
        <f>VLOOKUP(A24,'MBI Grant Data'!$A$6:$E$43,5)</f>
        <v>55</v>
      </c>
      <c r="D24" s="17">
        <f t="shared" si="0"/>
        <v>15.890909090909091</v>
      </c>
      <c r="E24" s="15">
        <f>+ROUNDUP(D24*('Cost Table'!$C$5/5280),0)</f>
        <v>37</v>
      </c>
      <c r="F24" s="15">
        <f t="shared" si="1"/>
        <v>24</v>
      </c>
      <c r="G24" s="15">
        <f>VLOOKUP(A24,'MBI Grant Data'!$A$6:$E$43,4)</f>
        <v>1900</v>
      </c>
      <c r="H24" s="15"/>
      <c r="I24" s="15">
        <f>+ROUNDUP((B24/'Cost Table'!$D$13)*'Cost Table'!$E$10,0)</f>
        <v>656</v>
      </c>
      <c r="J24" s="15">
        <f>+ROUNDUP(I24/'Cost Table'!$D$14,0)</f>
        <v>656</v>
      </c>
      <c r="K24" s="15">
        <f>ROUNDUP(J24/'Cost Table'!$D$15,0)</f>
        <v>656</v>
      </c>
      <c r="L24" s="15">
        <f t="shared" si="2"/>
        <v>96</v>
      </c>
      <c r="M24" s="15">
        <f t="shared" si="3"/>
        <v>64</v>
      </c>
      <c r="N24" s="15">
        <f t="shared" si="4"/>
        <v>48</v>
      </c>
      <c r="O24" s="15">
        <f>+ROUNDUP(F24/'Cost Table'!$D$18,0)</f>
        <v>3</v>
      </c>
      <c r="P24" s="15">
        <f>ROUNDUP(O24/'Cost Table'!$D$19,0)</f>
        <v>1</v>
      </c>
      <c r="Q24" s="21">
        <f>ROUNDUP(P24/'Cost Table'!$D$20,0)</f>
        <v>1</v>
      </c>
      <c r="T24" s="11"/>
    </row>
    <row r="25" spans="1:20">
      <c r="A25" s="20" t="s">
        <v>19</v>
      </c>
      <c r="B25" s="15">
        <f>VLOOKUP(A25,'MBI Grant Data'!$A$6:$E$43,3)</f>
        <v>360</v>
      </c>
      <c r="C25" s="15">
        <f>VLOOKUP(A25,'MBI Grant Data'!$A$6:$E$43,5)</f>
        <v>27</v>
      </c>
      <c r="D25" s="17">
        <f t="shared" si="0"/>
        <v>13.333333333333334</v>
      </c>
      <c r="E25" s="15">
        <f>+ROUNDUP(D25*('Cost Table'!$C$5/5280),0)</f>
        <v>31</v>
      </c>
      <c r="F25" s="15">
        <f t="shared" si="1"/>
        <v>12</v>
      </c>
      <c r="G25" s="15">
        <f>VLOOKUP(A25,'MBI Grant Data'!$A$6:$E$43,4)</f>
        <v>722</v>
      </c>
      <c r="H25" s="15"/>
      <c r="I25" s="15">
        <f>+ROUNDUP((B25/'Cost Table'!$D$13)*'Cost Table'!$E$10,0)</f>
        <v>270</v>
      </c>
      <c r="J25" s="15">
        <f>+ROUNDUP(I25/'Cost Table'!$D$14,0)</f>
        <v>270</v>
      </c>
      <c r="K25" s="15">
        <f>ROUNDUP(J25/'Cost Table'!$D$15,0)</f>
        <v>270</v>
      </c>
      <c r="L25" s="15">
        <f t="shared" si="2"/>
        <v>48</v>
      </c>
      <c r="M25" s="15">
        <f t="shared" si="3"/>
        <v>32</v>
      </c>
      <c r="N25" s="15">
        <f t="shared" si="4"/>
        <v>24</v>
      </c>
      <c r="O25" s="15">
        <f>+ROUNDUP(F25/'Cost Table'!$D$18,0)</f>
        <v>2</v>
      </c>
      <c r="P25" s="15">
        <f>ROUNDUP(O25/'Cost Table'!$D$19,0)</f>
        <v>1</v>
      </c>
      <c r="Q25" s="21">
        <f>ROUNDUP(P25/'Cost Table'!$D$20,0)</f>
        <v>1</v>
      </c>
      <c r="T25" s="11"/>
    </row>
    <row r="26" spans="1:20">
      <c r="A26" s="20" t="s">
        <v>20</v>
      </c>
      <c r="B26" s="15">
        <f>VLOOKUP(A26,'MBI Grant Data'!$A$6:$E$43,3)</f>
        <v>107</v>
      </c>
      <c r="C26" s="15">
        <f>VLOOKUP(A26,'MBI Grant Data'!$A$6:$E$43,5)</f>
        <v>12</v>
      </c>
      <c r="D26" s="17">
        <f t="shared" si="0"/>
        <v>8.9166666666666661</v>
      </c>
      <c r="E26" s="15">
        <f>+ROUNDUP(D26*('Cost Table'!$C$5/5280),0)</f>
        <v>21</v>
      </c>
      <c r="F26" s="15">
        <f t="shared" si="1"/>
        <v>6</v>
      </c>
      <c r="G26" s="15">
        <f>VLOOKUP(A26,'MBI Grant Data'!$A$6:$E$43,4)</f>
        <v>228</v>
      </c>
      <c r="H26" s="15"/>
      <c r="I26" s="15">
        <f>+ROUNDUP((B26/'Cost Table'!$D$13)*'Cost Table'!$E$10,0)</f>
        <v>81</v>
      </c>
      <c r="J26" s="15">
        <f>+ROUNDUP(I26/'Cost Table'!$D$14,0)</f>
        <v>81</v>
      </c>
      <c r="K26" s="15">
        <f>ROUNDUP(J26/'Cost Table'!$D$15,0)</f>
        <v>81</v>
      </c>
      <c r="L26" s="15">
        <f t="shared" si="2"/>
        <v>24</v>
      </c>
      <c r="M26" s="15">
        <f t="shared" si="3"/>
        <v>14</v>
      </c>
      <c r="N26" s="15">
        <f t="shared" si="4"/>
        <v>12</v>
      </c>
      <c r="O26" s="15">
        <f>+ROUNDUP(F26/'Cost Table'!$D$18,0)</f>
        <v>1</v>
      </c>
      <c r="P26" s="15">
        <f>ROUNDUP(O26/'Cost Table'!$D$19,0)</f>
        <v>1</v>
      </c>
      <c r="Q26" s="21">
        <f>ROUNDUP(P26/'Cost Table'!$D$20,0)</f>
        <v>1</v>
      </c>
      <c r="T26" s="11"/>
    </row>
    <row r="27" spans="1:20">
      <c r="A27" s="20" t="s">
        <v>21</v>
      </c>
      <c r="B27" s="15">
        <f>VLOOKUP(A27,'MBI Grant Data'!$A$6:$E$43,3)</f>
        <v>379</v>
      </c>
      <c r="C27" s="15">
        <f>VLOOKUP(A27,'MBI Grant Data'!$A$6:$E$43,5)</f>
        <v>49</v>
      </c>
      <c r="D27" s="17">
        <f t="shared" si="0"/>
        <v>7.7346938775510203</v>
      </c>
      <c r="E27" s="15">
        <f>+ROUNDUP(D27*('Cost Table'!$C$5/5280),0)</f>
        <v>18</v>
      </c>
      <c r="F27" s="15">
        <f t="shared" si="1"/>
        <v>22</v>
      </c>
      <c r="G27" s="15">
        <f>VLOOKUP(A27,'MBI Grant Data'!$A$6:$E$43,4)</f>
        <v>1510</v>
      </c>
      <c r="H27" s="15"/>
      <c r="I27" s="15">
        <f>+ROUNDUP((B27/'Cost Table'!$D$13)*'Cost Table'!$E$10,0)</f>
        <v>285</v>
      </c>
      <c r="J27" s="15">
        <f>+ROUNDUP(I27/'Cost Table'!$D$14,0)</f>
        <v>285</v>
      </c>
      <c r="K27" s="15">
        <f>ROUNDUP(J27/'Cost Table'!$D$15,0)</f>
        <v>285</v>
      </c>
      <c r="L27" s="15">
        <f t="shared" si="2"/>
        <v>88</v>
      </c>
      <c r="M27" s="15">
        <f t="shared" si="3"/>
        <v>57</v>
      </c>
      <c r="N27" s="15">
        <f t="shared" si="4"/>
        <v>44</v>
      </c>
      <c r="O27" s="15">
        <f>+ROUNDUP(F27/'Cost Table'!$D$18,0)</f>
        <v>3</v>
      </c>
      <c r="P27" s="15">
        <f>ROUNDUP(O27/'Cost Table'!$D$19,0)</f>
        <v>1</v>
      </c>
      <c r="Q27" s="21">
        <f>ROUNDUP(P27/'Cost Table'!$D$20,0)</f>
        <v>1</v>
      </c>
      <c r="T27" s="11"/>
    </row>
    <row r="28" spans="1:20">
      <c r="A28" s="20" t="s">
        <v>22</v>
      </c>
      <c r="B28" s="15">
        <f>VLOOKUP(A28,'MBI Grant Data'!$A$6:$E$43,3)</f>
        <v>1086</v>
      </c>
      <c r="C28" s="15">
        <f>VLOOKUP(A28,'MBI Grant Data'!$A$6:$E$43,5)</f>
        <v>88</v>
      </c>
      <c r="D28" s="17">
        <f t="shared" si="0"/>
        <v>12.340909090909092</v>
      </c>
      <c r="E28" s="15">
        <f>+ROUNDUP(D28*('Cost Table'!$C$5/5280),0)</f>
        <v>29</v>
      </c>
      <c r="F28" s="15">
        <f t="shared" si="1"/>
        <v>38</v>
      </c>
      <c r="G28" s="15">
        <f>VLOOKUP(A28,'MBI Grant Data'!$A$6:$E$43,4)</f>
        <v>2818</v>
      </c>
      <c r="H28" s="15"/>
      <c r="I28" s="15">
        <f>+ROUNDUP((B28/'Cost Table'!$D$13)*'Cost Table'!$E$10,0)</f>
        <v>815</v>
      </c>
      <c r="J28" s="15">
        <f>+ROUNDUP(I28/'Cost Table'!$D$14,0)</f>
        <v>815</v>
      </c>
      <c r="K28" s="15">
        <f>ROUNDUP(J28/'Cost Table'!$D$15,0)</f>
        <v>815</v>
      </c>
      <c r="L28" s="15">
        <f t="shared" si="2"/>
        <v>152</v>
      </c>
      <c r="M28" s="15">
        <f t="shared" si="3"/>
        <v>102</v>
      </c>
      <c r="N28" s="15">
        <f t="shared" si="4"/>
        <v>76</v>
      </c>
      <c r="O28" s="15">
        <f>+ROUNDUP(F28/'Cost Table'!$D$18,0)</f>
        <v>5</v>
      </c>
      <c r="P28" s="15">
        <f>ROUNDUP(O28/'Cost Table'!$D$19,0)</f>
        <v>1</v>
      </c>
      <c r="Q28" s="21">
        <f>ROUNDUP(P28/'Cost Table'!$D$20,0)</f>
        <v>1</v>
      </c>
      <c r="T28" s="11"/>
    </row>
    <row r="29" spans="1:20">
      <c r="A29" s="20" t="s">
        <v>23</v>
      </c>
      <c r="B29" s="15">
        <f>VLOOKUP(A29,'MBI Grant Data'!$A$6:$E$43,3)</f>
        <v>464</v>
      </c>
      <c r="C29" s="15">
        <f>VLOOKUP(A29,'MBI Grant Data'!$A$6:$E$43,5)</f>
        <v>37</v>
      </c>
      <c r="D29" s="17">
        <f t="shared" si="0"/>
        <v>12.54054054054054</v>
      </c>
      <c r="E29" s="15">
        <f>+ROUNDUP(D29*('Cost Table'!$C$5/5280),0)</f>
        <v>29</v>
      </c>
      <c r="F29" s="15">
        <f t="shared" si="1"/>
        <v>16</v>
      </c>
      <c r="G29" s="15">
        <f>VLOOKUP(A29,'MBI Grant Data'!$A$6:$E$43,4)</f>
        <v>1289</v>
      </c>
      <c r="H29" s="15"/>
      <c r="I29" s="15">
        <f>+ROUNDUP((B29/'Cost Table'!$D$13)*'Cost Table'!$E$10,0)</f>
        <v>348</v>
      </c>
      <c r="J29" s="15">
        <f>+ROUNDUP(I29/'Cost Table'!$D$14,0)</f>
        <v>348</v>
      </c>
      <c r="K29" s="15">
        <f>ROUNDUP(J29/'Cost Table'!$D$15,0)</f>
        <v>348</v>
      </c>
      <c r="L29" s="15">
        <f t="shared" si="2"/>
        <v>64</v>
      </c>
      <c r="M29" s="15">
        <f t="shared" si="3"/>
        <v>43</v>
      </c>
      <c r="N29" s="15">
        <f t="shared" si="4"/>
        <v>32</v>
      </c>
      <c r="O29" s="15">
        <f>+ROUNDUP(F29/'Cost Table'!$D$18,0)</f>
        <v>2</v>
      </c>
      <c r="P29" s="15">
        <f>ROUNDUP(O29/'Cost Table'!$D$19,0)</f>
        <v>1</v>
      </c>
      <c r="Q29" s="21">
        <f>ROUNDUP(P29/'Cost Table'!$D$20,0)</f>
        <v>1</v>
      </c>
      <c r="T29" s="11"/>
    </row>
    <row r="30" spans="1:20">
      <c r="A30" s="20" t="s">
        <v>24</v>
      </c>
      <c r="B30" s="15">
        <f>VLOOKUP(A30,'MBI Grant Data'!$A$6:$E$43,3)</f>
        <v>427</v>
      </c>
      <c r="C30" s="15">
        <f>VLOOKUP(A30,'MBI Grant Data'!$A$6:$E$43,5)</f>
        <v>33</v>
      </c>
      <c r="D30" s="17">
        <f t="shared" si="0"/>
        <v>12.939393939393939</v>
      </c>
      <c r="E30" s="15">
        <f>+ROUNDUP(D30*('Cost Table'!$C$5/5280),0)</f>
        <v>30</v>
      </c>
      <c r="F30" s="15">
        <f t="shared" si="1"/>
        <v>15</v>
      </c>
      <c r="G30" s="15">
        <f>VLOOKUP(A30,'MBI Grant Data'!$A$6:$E$43,4)</f>
        <v>971</v>
      </c>
      <c r="H30" s="15"/>
      <c r="I30" s="15">
        <f>+ROUNDUP((B30/'Cost Table'!$D$13)*'Cost Table'!$E$10,0)</f>
        <v>321</v>
      </c>
      <c r="J30" s="15">
        <f>+ROUNDUP(I30/'Cost Table'!$D$14,0)</f>
        <v>321</v>
      </c>
      <c r="K30" s="15">
        <f>ROUNDUP(J30/'Cost Table'!$D$15,0)</f>
        <v>321</v>
      </c>
      <c r="L30" s="15">
        <f t="shared" si="2"/>
        <v>60</v>
      </c>
      <c r="M30" s="15">
        <f t="shared" si="3"/>
        <v>38</v>
      </c>
      <c r="N30" s="15">
        <f t="shared" si="4"/>
        <v>30</v>
      </c>
      <c r="O30" s="15">
        <f>+ROUNDUP(F30/'Cost Table'!$D$18,0)</f>
        <v>2</v>
      </c>
      <c r="P30" s="15">
        <f>ROUNDUP(O30/'Cost Table'!$D$19,0)</f>
        <v>1</v>
      </c>
      <c r="Q30" s="21">
        <f>ROUNDUP(P30/'Cost Table'!$D$20,0)</f>
        <v>1</v>
      </c>
      <c r="T30" s="11"/>
    </row>
    <row r="31" spans="1:20">
      <c r="A31" s="20" t="s">
        <v>25</v>
      </c>
      <c r="B31" s="15">
        <f>VLOOKUP(A31,'MBI Grant Data'!$A$6:$E$43,3)</f>
        <v>534</v>
      </c>
      <c r="C31" s="15">
        <f>VLOOKUP(A31,'MBI Grant Data'!$A$6:$E$43,5)</f>
        <v>50</v>
      </c>
      <c r="D31" s="17">
        <f t="shared" si="0"/>
        <v>10.68</v>
      </c>
      <c r="E31" s="15">
        <f>+ROUNDUP(D31*('Cost Table'!$C$5/5280),0)</f>
        <v>25</v>
      </c>
      <c r="F31" s="15">
        <f t="shared" si="1"/>
        <v>22</v>
      </c>
      <c r="G31" s="15">
        <f>VLOOKUP(A31,'MBI Grant Data'!$A$6:$E$43,4)</f>
        <v>1561</v>
      </c>
      <c r="H31" s="15"/>
      <c r="I31" s="15">
        <f>+ROUNDUP((B31/'Cost Table'!$D$13)*'Cost Table'!$E$10,0)</f>
        <v>401</v>
      </c>
      <c r="J31" s="15">
        <f>+ROUNDUP(I31/'Cost Table'!$D$14,0)</f>
        <v>401</v>
      </c>
      <c r="K31" s="15">
        <f>ROUNDUP(J31/'Cost Table'!$D$15,0)</f>
        <v>401</v>
      </c>
      <c r="L31" s="15">
        <f t="shared" si="2"/>
        <v>88</v>
      </c>
      <c r="M31" s="15">
        <f t="shared" si="3"/>
        <v>58</v>
      </c>
      <c r="N31" s="15">
        <f t="shared" si="4"/>
        <v>44</v>
      </c>
      <c r="O31" s="15">
        <f>+ROUNDUP(F31/'Cost Table'!$D$18,0)</f>
        <v>3</v>
      </c>
      <c r="P31" s="15">
        <f>ROUNDUP(O31/'Cost Table'!$D$19,0)</f>
        <v>1</v>
      </c>
      <c r="Q31" s="21">
        <f>ROUNDUP(P31/'Cost Table'!$D$20,0)</f>
        <v>1</v>
      </c>
      <c r="T31" s="11"/>
    </row>
    <row r="32" spans="1:20">
      <c r="A32" s="20" t="s">
        <v>26</v>
      </c>
      <c r="B32" s="15">
        <f>VLOOKUP(A32,'MBI Grant Data'!$A$6:$E$43,3)</f>
        <v>347</v>
      </c>
      <c r="C32" s="15">
        <f>VLOOKUP(A32,'MBI Grant Data'!$A$6:$E$43,5)</f>
        <v>41</v>
      </c>
      <c r="D32" s="17">
        <f t="shared" si="0"/>
        <v>8.463414634146341</v>
      </c>
      <c r="E32" s="15">
        <f>+ROUNDUP(D32*('Cost Table'!$C$5/5280),0)</f>
        <v>20</v>
      </c>
      <c r="F32" s="15">
        <f t="shared" si="1"/>
        <v>18</v>
      </c>
      <c r="G32" s="15">
        <f>VLOOKUP(A32,'MBI Grant Data'!$A$6:$E$43,4)</f>
        <v>979</v>
      </c>
      <c r="H32" s="15"/>
      <c r="I32" s="15">
        <f>+ROUNDUP((B32/'Cost Table'!$D$13)*'Cost Table'!$E$10,0)</f>
        <v>261</v>
      </c>
      <c r="J32" s="15">
        <f>+ROUNDUP(I32/'Cost Table'!$D$14,0)</f>
        <v>261</v>
      </c>
      <c r="K32" s="15">
        <f>ROUNDUP(J32/'Cost Table'!$D$15,0)</f>
        <v>261</v>
      </c>
      <c r="L32" s="15">
        <f t="shared" si="2"/>
        <v>72</v>
      </c>
      <c r="M32" s="15">
        <f t="shared" si="3"/>
        <v>48</v>
      </c>
      <c r="N32" s="15">
        <f t="shared" si="4"/>
        <v>36</v>
      </c>
      <c r="O32" s="15">
        <f>+ROUNDUP(F32/'Cost Table'!$D$18,0)</f>
        <v>3</v>
      </c>
      <c r="P32" s="15">
        <f>ROUNDUP(O32/'Cost Table'!$D$19,0)</f>
        <v>1</v>
      </c>
      <c r="Q32" s="21">
        <f>ROUNDUP(P32/'Cost Table'!$D$20,0)</f>
        <v>1</v>
      </c>
      <c r="T32" s="11"/>
    </row>
    <row r="33" spans="1:20">
      <c r="A33" s="20" t="s">
        <v>27</v>
      </c>
      <c r="B33" s="15">
        <f>VLOOKUP(A33,'MBI Grant Data'!$A$6:$E$43,3)</f>
        <v>1325</v>
      </c>
      <c r="C33" s="15">
        <f>VLOOKUP(A33,'MBI Grant Data'!$A$6:$E$43,5)</f>
        <v>74</v>
      </c>
      <c r="D33" s="17">
        <f t="shared" si="0"/>
        <v>17.905405405405407</v>
      </c>
      <c r="E33" s="15">
        <f>+ROUNDUP(D33*('Cost Table'!$C$5/5280),0)</f>
        <v>41</v>
      </c>
      <c r="F33" s="15">
        <f t="shared" si="1"/>
        <v>33</v>
      </c>
      <c r="G33" s="15">
        <f>VLOOKUP(A33,'MBI Grant Data'!$A$6:$E$43,4)</f>
        <v>2373</v>
      </c>
      <c r="H33" s="15"/>
      <c r="I33" s="15">
        <f>+ROUNDUP((B33/'Cost Table'!$D$13)*'Cost Table'!$E$10,0)</f>
        <v>994</v>
      </c>
      <c r="J33" s="15">
        <f>+ROUNDUP(I33/'Cost Table'!$D$14,0)</f>
        <v>994</v>
      </c>
      <c r="K33" s="15">
        <f>ROUNDUP(J33/'Cost Table'!$D$15,0)</f>
        <v>994</v>
      </c>
      <c r="L33" s="15">
        <f t="shared" si="2"/>
        <v>132</v>
      </c>
      <c r="M33" s="15">
        <f t="shared" si="3"/>
        <v>86</v>
      </c>
      <c r="N33" s="15">
        <f t="shared" si="4"/>
        <v>66</v>
      </c>
      <c r="O33" s="15">
        <f>+ROUNDUP(F33/'Cost Table'!$D$18,0)</f>
        <v>5</v>
      </c>
      <c r="P33" s="15">
        <f>ROUNDUP(O33/'Cost Table'!$D$19,0)</f>
        <v>1</v>
      </c>
      <c r="Q33" s="21">
        <f>ROUNDUP(P33/'Cost Table'!$D$20,0)</f>
        <v>1</v>
      </c>
      <c r="T33" s="11"/>
    </row>
    <row r="34" spans="1:20">
      <c r="A34" s="20" t="s">
        <v>28</v>
      </c>
      <c r="B34" s="15">
        <f>VLOOKUP(A34,'MBI Grant Data'!$A$6:$E$43,3)</f>
        <v>227</v>
      </c>
      <c r="C34" s="15">
        <f>VLOOKUP(A34,'MBI Grant Data'!$A$6:$E$43,5)</f>
        <v>29</v>
      </c>
      <c r="D34" s="17">
        <f t="shared" si="0"/>
        <v>7.8275862068965516</v>
      </c>
      <c r="E34" s="15">
        <f>+ROUNDUP(D34*('Cost Table'!$C$5/5280),0)</f>
        <v>18</v>
      </c>
      <c r="F34" s="15">
        <f t="shared" si="1"/>
        <v>13</v>
      </c>
      <c r="G34" s="15">
        <f>VLOOKUP(A34,'MBI Grant Data'!$A$6:$E$43,4)</f>
        <v>942</v>
      </c>
      <c r="H34" s="15"/>
      <c r="I34" s="15">
        <f>+ROUNDUP((B34/'Cost Table'!$D$13)*'Cost Table'!$E$10,0)</f>
        <v>171</v>
      </c>
      <c r="J34" s="15">
        <f>+ROUNDUP(I34/'Cost Table'!$D$14,0)</f>
        <v>171</v>
      </c>
      <c r="K34" s="15">
        <f>ROUNDUP(J34/'Cost Table'!$D$15,0)</f>
        <v>171</v>
      </c>
      <c r="L34" s="15">
        <f t="shared" si="2"/>
        <v>52</v>
      </c>
      <c r="M34" s="15">
        <f t="shared" si="3"/>
        <v>34</v>
      </c>
      <c r="N34" s="15">
        <f t="shared" si="4"/>
        <v>26</v>
      </c>
      <c r="O34" s="15">
        <f>+ROUNDUP(F34/'Cost Table'!$D$18,0)</f>
        <v>2</v>
      </c>
      <c r="P34" s="15">
        <f>ROUNDUP(O34/'Cost Table'!$D$19,0)</f>
        <v>1</v>
      </c>
      <c r="Q34" s="21">
        <f>ROUNDUP(P34/'Cost Table'!$D$20,0)</f>
        <v>1</v>
      </c>
      <c r="T34" s="11"/>
    </row>
    <row r="35" spans="1:20">
      <c r="A35" s="20" t="s">
        <v>29</v>
      </c>
      <c r="B35" s="15">
        <f>VLOOKUP(A35,'MBI Grant Data'!$A$6:$E$43,3)</f>
        <v>651</v>
      </c>
      <c r="C35" s="15">
        <f>VLOOKUP(A35,'MBI Grant Data'!$A$6:$E$43,5)</f>
        <v>62</v>
      </c>
      <c r="D35" s="17">
        <f t="shared" si="0"/>
        <v>10.5</v>
      </c>
      <c r="E35" s="15">
        <f>+ROUNDUP(D35*('Cost Table'!$C$5/5280),0)</f>
        <v>24</v>
      </c>
      <c r="F35" s="15">
        <f t="shared" si="1"/>
        <v>28</v>
      </c>
      <c r="G35" s="15">
        <f>VLOOKUP(A35,'MBI Grant Data'!$A$6:$E$43,4)</f>
        <v>2000</v>
      </c>
      <c r="H35" s="15"/>
      <c r="I35" s="15">
        <f>+ROUNDUP((B35/'Cost Table'!$D$13)*'Cost Table'!$E$10,0)</f>
        <v>489</v>
      </c>
      <c r="J35" s="15">
        <f>+ROUNDUP(I35/'Cost Table'!$D$14,0)</f>
        <v>489</v>
      </c>
      <c r="K35" s="15">
        <f>ROUNDUP(J35/'Cost Table'!$D$15,0)</f>
        <v>489</v>
      </c>
      <c r="L35" s="15">
        <f t="shared" si="2"/>
        <v>112</v>
      </c>
      <c r="M35" s="15">
        <f t="shared" si="3"/>
        <v>72</v>
      </c>
      <c r="N35" s="15">
        <f t="shared" si="4"/>
        <v>56</v>
      </c>
      <c r="O35" s="15">
        <f>+ROUNDUP(F35/'Cost Table'!$D$18,0)</f>
        <v>4</v>
      </c>
      <c r="P35" s="15">
        <f>ROUNDUP(O35/'Cost Table'!$D$19,0)</f>
        <v>1</v>
      </c>
      <c r="Q35" s="21">
        <f>ROUNDUP(P35/'Cost Table'!$D$20,0)</f>
        <v>1</v>
      </c>
      <c r="T35" s="11"/>
    </row>
    <row r="36" spans="1:20">
      <c r="A36" s="20" t="s">
        <v>30</v>
      </c>
      <c r="B36" s="15">
        <f>VLOOKUP(A36,'MBI Grant Data'!$A$6:$E$43,3)</f>
        <v>687</v>
      </c>
      <c r="C36" s="15">
        <f>VLOOKUP(A36,'MBI Grant Data'!$A$6:$E$43,5)</f>
        <v>70</v>
      </c>
      <c r="D36" s="17">
        <f t="shared" si="0"/>
        <v>9.8142857142857149</v>
      </c>
      <c r="E36" s="15">
        <f>+ROUNDUP(D36*('Cost Table'!$C$5/5280),0)</f>
        <v>23</v>
      </c>
      <c r="F36" s="15">
        <f t="shared" si="1"/>
        <v>30</v>
      </c>
      <c r="G36" s="15">
        <f>VLOOKUP(A36,'MBI Grant Data'!$A$6:$E$43,4)</f>
        <v>1762</v>
      </c>
      <c r="H36" s="15"/>
      <c r="I36" s="15">
        <f>+ROUNDUP((B36/'Cost Table'!$D$13)*'Cost Table'!$E$10,0)</f>
        <v>516</v>
      </c>
      <c r="J36" s="15">
        <f>+ROUNDUP(I36/'Cost Table'!$D$14,0)</f>
        <v>516</v>
      </c>
      <c r="K36" s="15">
        <f>ROUNDUP(J36/'Cost Table'!$D$15,0)</f>
        <v>516</v>
      </c>
      <c r="L36" s="15">
        <f t="shared" si="2"/>
        <v>120</v>
      </c>
      <c r="M36" s="15">
        <f t="shared" si="3"/>
        <v>81</v>
      </c>
      <c r="N36" s="15">
        <f t="shared" si="4"/>
        <v>60</v>
      </c>
      <c r="O36" s="15">
        <f>+ROUNDUP(F36/'Cost Table'!$D$18,0)</f>
        <v>4</v>
      </c>
      <c r="P36" s="15">
        <f>ROUNDUP(O36/'Cost Table'!$D$19,0)</f>
        <v>1</v>
      </c>
      <c r="Q36" s="21">
        <f>ROUNDUP(P36/'Cost Table'!$D$20,0)</f>
        <v>1</v>
      </c>
      <c r="T36" s="11"/>
    </row>
    <row r="37" spans="1:20">
      <c r="A37" s="20" t="s">
        <v>31</v>
      </c>
      <c r="B37" s="15">
        <f>VLOOKUP(A37,'MBI Grant Data'!$A$6:$E$43,3)</f>
        <v>372</v>
      </c>
      <c r="C37" s="15">
        <f>VLOOKUP(A37,'MBI Grant Data'!$A$6:$E$43,5)</f>
        <v>34</v>
      </c>
      <c r="D37" s="17">
        <f t="shared" si="0"/>
        <v>10.941176470588236</v>
      </c>
      <c r="E37" s="15">
        <f>+ROUNDUP(D37*('Cost Table'!$C$5/5280),0)</f>
        <v>25</v>
      </c>
      <c r="F37" s="15">
        <f t="shared" si="1"/>
        <v>15</v>
      </c>
      <c r="G37" s="15">
        <f>VLOOKUP(A37,'MBI Grant Data'!$A$6:$E$43,4)</f>
        <v>735</v>
      </c>
      <c r="H37" s="15"/>
      <c r="I37" s="15">
        <f>+ROUNDUP((B37/'Cost Table'!$D$13)*'Cost Table'!$E$10,0)</f>
        <v>279</v>
      </c>
      <c r="J37" s="15">
        <f>+ROUNDUP(I37/'Cost Table'!$D$14,0)</f>
        <v>279</v>
      </c>
      <c r="K37" s="15">
        <f>ROUNDUP(J37/'Cost Table'!$D$15,0)</f>
        <v>279</v>
      </c>
      <c r="L37" s="15">
        <f t="shared" si="2"/>
        <v>60</v>
      </c>
      <c r="M37" s="15">
        <f t="shared" si="3"/>
        <v>40</v>
      </c>
      <c r="N37" s="15">
        <f t="shared" si="4"/>
        <v>30</v>
      </c>
      <c r="O37" s="15">
        <f>+ROUNDUP(F37/'Cost Table'!$D$18,0)</f>
        <v>2</v>
      </c>
      <c r="P37" s="15">
        <f>ROUNDUP(O37/'Cost Table'!$D$19,0)</f>
        <v>1</v>
      </c>
      <c r="Q37" s="21">
        <f>ROUNDUP(P37/'Cost Table'!$D$20,0)</f>
        <v>1</v>
      </c>
      <c r="T37" s="11"/>
    </row>
    <row r="38" spans="1:20">
      <c r="A38" s="20" t="s">
        <v>32</v>
      </c>
      <c r="B38" s="15">
        <f>VLOOKUP(A38,'MBI Grant Data'!$A$6:$E$43,3)</f>
        <v>845</v>
      </c>
      <c r="C38" s="15">
        <f>VLOOKUP(A38,'MBI Grant Data'!$A$6:$E$43,5)</f>
        <v>37</v>
      </c>
      <c r="D38" s="17">
        <f t="shared" si="0"/>
        <v>22.837837837837839</v>
      </c>
      <c r="E38" s="15">
        <f>+ROUNDUP(D38*('Cost Table'!$C$5/5280),0)</f>
        <v>52</v>
      </c>
      <c r="F38" s="15">
        <f t="shared" si="1"/>
        <v>17</v>
      </c>
      <c r="G38" s="15">
        <f>VLOOKUP(A38,'MBI Grant Data'!$A$6:$E$43,4)</f>
        <v>1350</v>
      </c>
      <c r="H38" s="15"/>
      <c r="I38" s="15">
        <f>+ROUNDUP((B38/'Cost Table'!$D$13)*'Cost Table'!$E$10,0)</f>
        <v>634</v>
      </c>
      <c r="J38" s="15">
        <f>+ROUNDUP(I38/'Cost Table'!$D$14,0)</f>
        <v>634</v>
      </c>
      <c r="K38" s="15">
        <f>ROUNDUP(J38/'Cost Table'!$D$15,0)</f>
        <v>634</v>
      </c>
      <c r="L38" s="15">
        <f t="shared" si="2"/>
        <v>68</v>
      </c>
      <c r="M38" s="15">
        <f t="shared" si="3"/>
        <v>43</v>
      </c>
      <c r="N38" s="15">
        <f t="shared" si="4"/>
        <v>34</v>
      </c>
      <c r="O38" s="15">
        <f>+ROUNDUP(F38/'Cost Table'!$D$18,0)</f>
        <v>3</v>
      </c>
      <c r="P38" s="15">
        <f>ROUNDUP(O38/'Cost Table'!$D$19,0)</f>
        <v>1</v>
      </c>
      <c r="Q38" s="21">
        <f>ROUNDUP(P38/'Cost Table'!$D$20,0)</f>
        <v>1</v>
      </c>
      <c r="T38" s="11"/>
    </row>
    <row r="39" spans="1:20">
      <c r="A39" s="20" t="s">
        <v>33</v>
      </c>
      <c r="B39" s="15">
        <f>VLOOKUP(A39,'MBI Grant Data'!$A$6:$E$43,3)</f>
        <v>537</v>
      </c>
      <c r="C39" s="15">
        <f>VLOOKUP(A39,'MBI Grant Data'!$A$6:$E$43,5)</f>
        <v>38</v>
      </c>
      <c r="D39" s="17">
        <f t="shared" si="0"/>
        <v>14.131578947368421</v>
      </c>
      <c r="E39" s="15">
        <f>+ROUNDUP(D39*('Cost Table'!$C$5/5280),0)</f>
        <v>33</v>
      </c>
      <c r="F39" s="15">
        <f t="shared" si="1"/>
        <v>17</v>
      </c>
      <c r="G39" s="15">
        <f>VLOOKUP(A39,'MBI Grant Data'!$A$6:$E$43,4)</f>
        <v>868</v>
      </c>
      <c r="H39" s="15"/>
      <c r="I39" s="15">
        <f>+ROUNDUP((B39/'Cost Table'!$D$13)*'Cost Table'!$E$10,0)</f>
        <v>403</v>
      </c>
      <c r="J39" s="15">
        <f>+ROUNDUP(I39/'Cost Table'!$D$14,0)</f>
        <v>403</v>
      </c>
      <c r="K39" s="15">
        <f>ROUNDUP(J39/'Cost Table'!$D$15,0)</f>
        <v>403</v>
      </c>
      <c r="L39" s="15">
        <f t="shared" si="2"/>
        <v>68</v>
      </c>
      <c r="M39" s="15">
        <f t="shared" si="3"/>
        <v>44</v>
      </c>
      <c r="N39" s="15">
        <f t="shared" si="4"/>
        <v>34</v>
      </c>
      <c r="O39" s="15">
        <f>+ROUNDUP(F39/'Cost Table'!$D$18,0)</f>
        <v>3</v>
      </c>
      <c r="P39" s="15">
        <f>ROUNDUP(O39/'Cost Table'!$D$19,0)</f>
        <v>1</v>
      </c>
      <c r="Q39" s="21">
        <f>ROUNDUP(P39/'Cost Table'!$D$20,0)</f>
        <v>1</v>
      </c>
      <c r="T39" s="11"/>
    </row>
    <row r="40" spans="1:20">
      <c r="A40" s="20" t="s">
        <v>34</v>
      </c>
      <c r="B40" s="15">
        <f>VLOOKUP(A40,'MBI Grant Data'!$A$6:$E$43,3)</f>
        <v>308</v>
      </c>
      <c r="C40" s="15">
        <f>VLOOKUP(A40,'MBI Grant Data'!$A$6:$E$43,5)</f>
        <v>22</v>
      </c>
      <c r="D40" s="17">
        <f t="shared" si="0"/>
        <v>14</v>
      </c>
      <c r="E40" s="15">
        <f>+ROUNDUP(D40*('Cost Table'!$C$5/5280),0)</f>
        <v>32</v>
      </c>
      <c r="F40" s="15">
        <f t="shared" si="1"/>
        <v>10</v>
      </c>
      <c r="G40" s="15">
        <f>VLOOKUP(A40,'MBI Grant Data'!$A$6:$E$43,4)</f>
        <v>750</v>
      </c>
      <c r="H40" s="15"/>
      <c r="I40" s="15">
        <f>+ROUNDUP((B40/'Cost Table'!$D$13)*'Cost Table'!$E$10,0)</f>
        <v>231</v>
      </c>
      <c r="J40" s="15">
        <f>+ROUNDUP(I40/'Cost Table'!$D$14,0)</f>
        <v>231</v>
      </c>
      <c r="K40" s="15">
        <f>ROUNDUP(J40/'Cost Table'!$D$15,0)</f>
        <v>231</v>
      </c>
      <c r="L40" s="15">
        <f t="shared" si="2"/>
        <v>40</v>
      </c>
      <c r="M40" s="15">
        <f t="shared" si="3"/>
        <v>26</v>
      </c>
      <c r="N40" s="15">
        <f t="shared" si="4"/>
        <v>20</v>
      </c>
      <c r="O40" s="15">
        <f>+ROUNDUP(F40/'Cost Table'!$D$18,0)</f>
        <v>2</v>
      </c>
      <c r="P40" s="15">
        <f>ROUNDUP(O40/'Cost Table'!$D$19,0)</f>
        <v>1</v>
      </c>
      <c r="Q40" s="21">
        <f>ROUNDUP(P40/'Cost Table'!$D$20,0)</f>
        <v>1</v>
      </c>
      <c r="T40" s="11"/>
    </row>
    <row r="41" spans="1:20">
      <c r="A41" s="20" t="s">
        <v>35</v>
      </c>
      <c r="B41" s="15">
        <f>VLOOKUP(A41,'MBI Grant Data'!$A$6:$E$43,3)</f>
        <v>392</v>
      </c>
      <c r="C41" s="15">
        <f>VLOOKUP(A41,'MBI Grant Data'!$A$6:$E$43,5)</f>
        <v>47</v>
      </c>
      <c r="D41" s="17">
        <f t="shared" si="0"/>
        <v>8.3404255319148941</v>
      </c>
      <c r="E41" s="15">
        <f>+ROUNDUP(D41*('Cost Table'!$C$5/5280),0)</f>
        <v>19</v>
      </c>
      <c r="F41" s="15">
        <f t="shared" si="1"/>
        <v>21</v>
      </c>
      <c r="G41" s="15">
        <f>VLOOKUP(A41,'MBI Grant Data'!$A$6:$E$43,4)</f>
        <v>1570</v>
      </c>
      <c r="H41" s="15"/>
      <c r="I41" s="15">
        <f>+ROUNDUP((B41/'Cost Table'!$D$13)*'Cost Table'!$E$10,0)</f>
        <v>294</v>
      </c>
      <c r="J41" s="15">
        <f>+ROUNDUP(I41/'Cost Table'!$D$14,0)</f>
        <v>294</v>
      </c>
      <c r="K41" s="15">
        <f>ROUNDUP(J41/'Cost Table'!$D$15,0)</f>
        <v>294</v>
      </c>
      <c r="L41" s="15">
        <f t="shared" si="2"/>
        <v>84</v>
      </c>
      <c r="M41" s="15">
        <f t="shared" si="3"/>
        <v>55</v>
      </c>
      <c r="N41" s="15">
        <f t="shared" si="4"/>
        <v>42</v>
      </c>
      <c r="O41" s="15">
        <f>+ROUNDUP(F41/'Cost Table'!$D$18,0)</f>
        <v>3</v>
      </c>
      <c r="P41" s="15">
        <f>ROUNDUP(O41/'Cost Table'!$D$19,0)</f>
        <v>1</v>
      </c>
      <c r="Q41" s="21">
        <f>ROUNDUP(P41/'Cost Table'!$D$20,0)</f>
        <v>1</v>
      </c>
      <c r="T41" s="11"/>
    </row>
    <row r="42" spans="1:20">
      <c r="A42" s="20" t="s">
        <v>36</v>
      </c>
      <c r="B42" s="15">
        <f>VLOOKUP(A42,'MBI Grant Data'!$A$6:$E$43,3)</f>
        <v>268</v>
      </c>
      <c r="C42" s="15">
        <f>VLOOKUP(A42,'MBI Grant Data'!$A$6:$E$43,5)</f>
        <v>26</v>
      </c>
      <c r="D42" s="17">
        <f t="shared" si="0"/>
        <v>10.307692307692308</v>
      </c>
      <c r="E42" s="15">
        <f>+ROUNDUP(D42*('Cost Table'!$C$5/5280),0)</f>
        <v>24</v>
      </c>
      <c r="F42" s="15">
        <f t="shared" si="1"/>
        <v>12</v>
      </c>
      <c r="G42" s="15">
        <f>VLOOKUP(A42,'MBI Grant Data'!$A$6:$E$43,4)</f>
        <v>562</v>
      </c>
      <c r="H42" s="15"/>
      <c r="I42" s="15">
        <f>+ROUNDUP((B42/'Cost Table'!$D$13)*'Cost Table'!$E$10,0)</f>
        <v>201</v>
      </c>
      <c r="J42" s="15">
        <f>+ROUNDUP(I42/'Cost Table'!$D$14,0)</f>
        <v>201</v>
      </c>
      <c r="K42" s="15">
        <f>ROUNDUP(J42/'Cost Table'!$D$15,0)</f>
        <v>201</v>
      </c>
      <c r="L42" s="15">
        <f t="shared" si="2"/>
        <v>48</v>
      </c>
      <c r="M42" s="15">
        <f t="shared" si="3"/>
        <v>30</v>
      </c>
      <c r="N42" s="15">
        <f t="shared" si="4"/>
        <v>24</v>
      </c>
      <c r="O42" s="15">
        <f>+ROUNDUP(F42/'Cost Table'!$D$18,0)</f>
        <v>2</v>
      </c>
      <c r="P42" s="15">
        <f>ROUNDUP(O42/'Cost Table'!$D$19,0)</f>
        <v>1</v>
      </c>
      <c r="Q42" s="21">
        <f>ROUNDUP(P42/'Cost Table'!$D$20,0)</f>
        <v>1</v>
      </c>
      <c r="T42" s="11"/>
    </row>
    <row r="43" spans="1:20">
      <c r="A43" s="20" t="s">
        <v>37</v>
      </c>
      <c r="B43" s="15">
        <f>VLOOKUP(A43,'MBI Grant Data'!$A$6:$E$43,3)</f>
        <v>461</v>
      </c>
      <c r="C43" s="15">
        <f>VLOOKUP(A43,'MBI Grant Data'!$A$6:$E$43,5)</f>
        <v>43</v>
      </c>
      <c r="D43" s="17">
        <f t="shared" si="0"/>
        <v>10.720930232558139</v>
      </c>
      <c r="E43" s="15">
        <f>+ROUNDUP(D43*('Cost Table'!$C$5/5280),0)</f>
        <v>25</v>
      </c>
      <c r="F43" s="15">
        <f t="shared" si="1"/>
        <v>19</v>
      </c>
      <c r="G43" s="15">
        <f>VLOOKUP(A43,'MBI Grant Data'!$A$6:$E$43,4)</f>
        <v>1150</v>
      </c>
      <c r="H43" s="15"/>
      <c r="I43" s="15">
        <f>+ROUNDUP((B43/'Cost Table'!$D$13)*'Cost Table'!$E$10,0)</f>
        <v>346</v>
      </c>
      <c r="J43" s="15">
        <f>+ROUNDUP(I43/'Cost Table'!$D$14,0)</f>
        <v>346</v>
      </c>
      <c r="K43" s="15">
        <f>ROUNDUP(J43/'Cost Table'!$D$15,0)</f>
        <v>346</v>
      </c>
      <c r="L43" s="15">
        <f t="shared" si="2"/>
        <v>76</v>
      </c>
      <c r="M43" s="15">
        <f t="shared" si="3"/>
        <v>50</v>
      </c>
      <c r="N43" s="15">
        <f t="shared" si="4"/>
        <v>38</v>
      </c>
      <c r="O43" s="15">
        <f>+ROUNDUP(F43/'Cost Table'!$D$18,0)</f>
        <v>3</v>
      </c>
      <c r="P43" s="15">
        <f>ROUNDUP(O43/'Cost Table'!$D$19,0)</f>
        <v>1</v>
      </c>
      <c r="Q43" s="21">
        <f>ROUNDUP(P43/'Cost Table'!$D$20,0)</f>
        <v>1</v>
      </c>
      <c r="T43" s="11"/>
    </row>
    <row r="44" spans="1:20">
      <c r="A44" s="20" t="s">
        <v>38</v>
      </c>
      <c r="B44" s="15">
        <f>VLOOKUP(A44,'MBI Grant Data'!$A$6:$E$43,3)</f>
        <v>498</v>
      </c>
      <c r="C44" s="15">
        <f>VLOOKUP(A44,'MBI Grant Data'!$A$6:$E$43,5)</f>
        <v>55</v>
      </c>
      <c r="D44" s="17">
        <f t="shared" si="0"/>
        <v>9.0545454545454547</v>
      </c>
      <c r="E44" s="15">
        <f>+ROUNDUP(D44*('Cost Table'!$C$5/5280),0)</f>
        <v>21</v>
      </c>
      <c r="F44" s="15">
        <f t="shared" si="1"/>
        <v>24</v>
      </c>
      <c r="G44" s="15">
        <f>VLOOKUP(A44,'MBI Grant Data'!$A$6:$E$43,4)</f>
        <v>1310</v>
      </c>
      <c r="H44" s="15"/>
      <c r="I44" s="15">
        <f>+ROUNDUP((B44/'Cost Table'!$D$13)*'Cost Table'!$E$10,0)</f>
        <v>374</v>
      </c>
      <c r="J44" s="15">
        <f>+ROUNDUP(I44/'Cost Table'!$D$14,0)</f>
        <v>374</v>
      </c>
      <c r="K44" s="15">
        <f>ROUNDUP(J44/'Cost Table'!$D$15,0)</f>
        <v>374</v>
      </c>
      <c r="L44" s="15">
        <f t="shared" si="2"/>
        <v>96</v>
      </c>
      <c r="M44" s="15">
        <f t="shared" si="3"/>
        <v>64</v>
      </c>
      <c r="N44" s="15">
        <f t="shared" si="4"/>
        <v>48</v>
      </c>
      <c r="O44" s="15">
        <f>+ROUNDUP(F44/'Cost Table'!$D$18,0)</f>
        <v>3</v>
      </c>
      <c r="P44" s="15">
        <f>ROUNDUP(O44/'Cost Table'!$D$19,0)</f>
        <v>1</v>
      </c>
      <c r="Q44" s="21">
        <f>ROUNDUP(P44/'Cost Table'!$D$20,0)</f>
        <v>1</v>
      </c>
      <c r="T44" s="11"/>
    </row>
    <row r="45" spans="1:20" ht="16" thickBot="1">
      <c r="A45" s="25" t="s">
        <v>39</v>
      </c>
      <c r="B45" s="15">
        <f>VLOOKUP(A45,'MBI Grant Data'!$A$6:$E$43,3)</f>
        <v>635</v>
      </c>
      <c r="C45" s="15">
        <f>VLOOKUP(A45,'MBI Grant Data'!$A$6:$E$43,5)</f>
        <v>61</v>
      </c>
      <c r="D45" s="17">
        <f t="shared" si="0"/>
        <v>10.409836065573771</v>
      </c>
      <c r="E45" s="15">
        <f>+ROUNDUP(D45*('Cost Table'!$C$5/5280),0)</f>
        <v>24</v>
      </c>
      <c r="F45" s="15">
        <f t="shared" si="1"/>
        <v>27</v>
      </c>
      <c r="G45" s="15">
        <f>VLOOKUP(A45,'MBI Grant Data'!$A$6:$E$43,4)</f>
        <v>1623</v>
      </c>
      <c r="H45" s="15"/>
      <c r="I45" s="15">
        <f>+ROUNDUP((B45/'Cost Table'!$D$13)*'Cost Table'!$E$10,0)</f>
        <v>477</v>
      </c>
      <c r="J45" s="15">
        <f>+ROUNDUP(I45/'Cost Table'!$D$14,0)</f>
        <v>477</v>
      </c>
      <c r="K45" s="15">
        <f>ROUNDUP(J45/'Cost Table'!$D$15,0)</f>
        <v>477</v>
      </c>
      <c r="L45" s="15">
        <f t="shared" si="2"/>
        <v>108</v>
      </c>
      <c r="M45" s="15">
        <f t="shared" si="3"/>
        <v>71</v>
      </c>
      <c r="N45" s="15">
        <f t="shared" si="4"/>
        <v>54</v>
      </c>
      <c r="O45" s="15">
        <f>+ROUNDUP(F45/'Cost Table'!$D$18,0)</f>
        <v>4</v>
      </c>
      <c r="P45" s="15">
        <f>ROUNDUP(O45/'Cost Table'!$D$19,0)</f>
        <v>1</v>
      </c>
      <c r="Q45" s="21">
        <f>ROUNDUP(P45/'Cost Table'!$D$20,0)</f>
        <v>1</v>
      </c>
      <c r="T45" s="11"/>
    </row>
    <row r="46" spans="1:20" ht="16" thickTop="1">
      <c r="A46" s="26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8"/>
    </row>
    <row r="47" spans="1:20" ht="16" thickBot="1">
      <c r="A47" s="22" t="s">
        <v>40</v>
      </c>
      <c r="B47" s="23">
        <f t="shared" ref="B47:Q47" si="5">SUM(B8:B45)</f>
        <v>20426</v>
      </c>
      <c r="C47" s="23"/>
      <c r="D47" s="23"/>
      <c r="E47" s="23"/>
      <c r="F47" s="23"/>
      <c r="G47" s="23">
        <f>SUM(G8:G45)</f>
        <v>50655</v>
      </c>
      <c r="H47" s="23"/>
      <c r="I47" s="23">
        <f t="shared" si="5"/>
        <v>15334</v>
      </c>
      <c r="J47" s="23">
        <f t="shared" si="5"/>
        <v>15334</v>
      </c>
      <c r="K47" s="23">
        <f t="shared" si="5"/>
        <v>15334</v>
      </c>
      <c r="L47" s="23">
        <f t="shared" si="5"/>
        <v>3132</v>
      </c>
      <c r="M47" s="23">
        <f t="shared" si="5"/>
        <v>2056</v>
      </c>
      <c r="N47" s="23">
        <f t="shared" si="5"/>
        <v>1566</v>
      </c>
      <c r="O47" s="23">
        <f t="shared" si="5"/>
        <v>112</v>
      </c>
      <c r="P47" s="23">
        <f t="shared" si="5"/>
        <v>38</v>
      </c>
      <c r="Q47" s="24">
        <f t="shared" si="5"/>
        <v>38</v>
      </c>
    </row>
    <row r="48" spans="1:20" ht="16" thickTop="1"/>
  </sheetData>
  <mergeCells count="5">
    <mergeCell ref="I5:I6"/>
    <mergeCell ref="O5:Q6"/>
    <mergeCell ref="J5:N6"/>
    <mergeCell ref="A5:H6"/>
    <mergeCell ref="A3:F3"/>
  </mergeCells>
  <pageMargins left="0.7" right="0.7" top="0.75" bottom="0.75" header="0.3" footer="0.3"/>
  <pageSetup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"/>
  <sheetViews>
    <sheetView workbookViewId="0">
      <selection activeCell="A47" sqref="A47"/>
    </sheetView>
  </sheetViews>
  <sheetFormatPr baseColWidth="10" defaultRowHeight="15" x14ac:dyDescent="0"/>
  <cols>
    <col min="12" max="12" width="14.6640625" customWidth="1"/>
    <col min="13" max="13" width="4" customWidth="1"/>
    <col min="14" max="14" width="11.33203125" bestFit="1" customWidth="1"/>
  </cols>
  <sheetData>
    <row r="1" spans="1:17" ht="26">
      <c r="A1" s="29" t="s">
        <v>117</v>
      </c>
      <c r="B1" s="13"/>
      <c r="C1" s="13"/>
      <c r="D1" s="13"/>
      <c r="E1" s="13"/>
      <c r="F1" s="13"/>
      <c r="G1" s="9"/>
    </row>
    <row r="2" spans="1:17" s="31" customFormat="1" ht="18">
      <c r="A2" s="30" t="s">
        <v>73</v>
      </c>
      <c r="O2" s="33"/>
      <c r="P2" s="33"/>
      <c r="Q2" s="33"/>
    </row>
    <row r="3" spans="1:17" s="31" customFormat="1" ht="6" customHeight="1">
      <c r="A3" s="63"/>
      <c r="B3" s="63"/>
      <c r="C3" s="63"/>
      <c r="D3" s="63"/>
      <c r="E3" s="63"/>
      <c r="F3" s="63"/>
      <c r="G3" s="32"/>
      <c r="H3" s="32"/>
      <c r="I3" s="32"/>
      <c r="J3" s="32"/>
      <c r="K3" s="32"/>
      <c r="L3" s="32"/>
      <c r="M3" s="32"/>
      <c r="N3" s="32"/>
      <c r="O3" s="33"/>
      <c r="P3" s="33"/>
      <c r="Q3" s="33"/>
    </row>
    <row r="4" spans="1:17">
      <c r="O4" s="34"/>
      <c r="P4" s="34"/>
      <c r="Q4" s="34"/>
    </row>
    <row r="5" spans="1:17">
      <c r="A5" s="40"/>
      <c r="B5" s="72" t="s">
        <v>86</v>
      </c>
      <c r="C5" s="73" t="s">
        <v>106</v>
      </c>
      <c r="D5" s="73"/>
      <c r="E5" s="73"/>
      <c r="F5" s="73"/>
      <c r="G5" s="73"/>
      <c r="H5" s="73"/>
      <c r="I5" s="73" t="s">
        <v>105</v>
      </c>
      <c r="J5" s="73"/>
      <c r="K5" s="73"/>
      <c r="L5" s="73" t="s">
        <v>82</v>
      </c>
      <c r="M5" s="43"/>
      <c r="N5" s="73" t="s">
        <v>107</v>
      </c>
    </row>
    <row r="6" spans="1:17">
      <c r="A6" s="40"/>
      <c r="B6" s="72"/>
      <c r="C6" s="73"/>
      <c r="D6" s="73"/>
      <c r="E6" s="73"/>
      <c r="F6" s="73"/>
      <c r="G6" s="73"/>
      <c r="H6" s="73"/>
      <c r="I6" s="73"/>
      <c r="J6" s="73"/>
      <c r="K6" s="73"/>
      <c r="L6" s="73"/>
      <c r="M6" s="43"/>
      <c r="N6" s="73"/>
    </row>
    <row r="7" spans="1:17">
      <c r="A7" s="39" t="s">
        <v>0</v>
      </c>
      <c r="B7" s="40" t="s">
        <v>62</v>
      </c>
      <c r="C7" s="40" t="s">
        <v>64</v>
      </c>
      <c r="D7" s="40" t="s">
        <v>99</v>
      </c>
      <c r="E7" s="40" t="s">
        <v>44</v>
      </c>
      <c r="F7" s="40" t="s">
        <v>100</v>
      </c>
      <c r="G7" s="40" t="s">
        <v>101</v>
      </c>
      <c r="H7" s="40" t="s">
        <v>102</v>
      </c>
      <c r="I7" s="40" t="s">
        <v>103</v>
      </c>
      <c r="J7" s="40" t="s">
        <v>104</v>
      </c>
      <c r="K7" s="40" t="s">
        <v>53</v>
      </c>
      <c r="L7" s="40" t="s">
        <v>110</v>
      </c>
      <c r="M7" s="43"/>
      <c r="N7" s="40"/>
    </row>
    <row r="8" spans="1:17">
      <c r="A8" s="4" t="s">
        <v>2</v>
      </c>
      <c r="B8" s="41">
        <f>VLOOKUP($A8,'Unit Calculations'!$A$8:$Q$45,9)*'Cost Table'!$E$13</f>
        <v>122400</v>
      </c>
      <c r="C8" s="41">
        <f>VLOOKUP($A8,'Unit Calculations'!$A$8:$Q$45,10)*'Cost Table'!$E$14</f>
        <v>18360</v>
      </c>
      <c r="D8" s="41">
        <f>VLOOKUP($A8,'Unit Calculations'!$A$8:$Q$45,11)*'Cost Table'!$E$15</f>
        <v>122400</v>
      </c>
      <c r="E8" s="41">
        <f>VLOOKUP($A8,'Unit Calculations'!$A$8:$Q$45,12)*'Cost Table'!$E$16</f>
        <v>18480</v>
      </c>
      <c r="F8" s="41">
        <f>VLOOKUP($A8,'Unit Calculations'!$A$8:$Q$45,6)*'Cost Table'!$E$17</f>
        <v>66000</v>
      </c>
      <c r="G8" s="41">
        <f>VLOOKUP($A8,'Unit Calculations'!$A$8:$Q$45,13)*'Cost Table'!$E$21</f>
        <v>211464</v>
      </c>
      <c r="H8" s="41">
        <f>VLOOKUP($A8,'Unit Calculations'!$A$8:$Q$45,14)*'Cost Table'!$E$22</f>
        <v>87120</v>
      </c>
      <c r="I8" s="41">
        <f>VLOOKUP($A8,'Unit Calculations'!$A$8:$Q$45,15)*'Cost Table'!$E$18</f>
        <v>75000</v>
      </c>
      <c r="J8" s="41">
        <f>VLOOKUP($A8,'Unit Calculations'!$A$8:$Q$45,16)*'Cost Table'!$E$19</f>
        <v>25000</v>
      </c>
      <c r="K8" s="41">
        <f>VLOOKUP($A8,'Unit Calculations'!$A$8:$Q$45,17)*'Cost Table'!$E$20</f>
        <v>15000</v>
      </c>
      <c r="L8" s="41">
        <f>VLOOKUP(A8,'MBI Grant Data'!A6:E43,4)*'Cost Table'!$E$23</f>
        <v>697200</v>
      </c>
      <c r="N8" s="41">
        <f>SUM(B8:L8)</f>
        <v>1458424</v>
      </c>
    </row>
    <row r="9" spans="1:17">
      <c r="A9" s="4" t="s">
        <v>3</v>
      </c>
      <c r="B9" s="41">
        <f>VLOOKUP($A9,'Unit Calculations'!$A$8:$Q$45,9)*'Cost Table'!$E$13</f>
        <v>273600</v>
      </c>
      <c r="C9" s="41">
        <f>VLOOKUP($A9,'Unit Calculations'!$A$8:$Q$45,10)*'Cost Table'!$E$14</f>
        <v>41040</v>
      </c>
      <c r="D9" s="41">
        <f>VLOOKUP($A9,'Unit Calculations'!$A$8:$Q$45,11)*'Cost Table'!$E$15</f>
        <v>273600</v>
      </c>
      <c r="E9" s="41">
        <f>VLOOKUP($A9,'Unit Calculations'!$A$8:$Q$45,12)*'Cost Table'!$E$16</f>
        <v>29680</v>
      </c>
      <c r="F9" s="41">
        <f>VLOOKUP($A9,'Unit Calculations'!$A$8:$Q$45,6)*'Cost Table'!$E$17</f>
        <v>106000</v>
      </c>
      <c r="G9" s="41">
        <f>VLOOKUP($A9,'Unit Calculations'!$A$8:$Q$45,13)*'Cost Table'!$E$21</f>
        <v>325512</v>
      </c>
      <c r="H9" s="41">
        <f>VLOOKUP($A9,'Unit Calculations'!$A$8:$Q$45,14)*'Cost Table'!$E$22</f>
        <v>139920</v>
      </c>
      <c r="I9" s="41">
        <f>VLOOKUP($A9,'Unit Calculations'!$A$8:$Q$45,15)*'Cost Table'!$E$18</f>
        <v>105000</v>
      </c>
      <c r="J9" s="41">
        <f>VLOOKUP($A9,'Unit Calculations'!$A$8:$Q$45,16)*'Cost Table'!$E$19</f>
        <v>25000</v>
      </c>
      <c r="K9" s="41">
        <f>VLOOKUP($A9,'Unit Calculations'!$A$8:$Q$45,17)*'Cost Table'!$E$20</f>
        <v>15000</v>
      </c>
      <c r="L9" s="41">
        <f>VLOOKUP(A9,'MBI Grant Data'!A7:E44,4)*'Cost Table'!$E$23</f>
        <v>1424000</v>
      </c>
      <c r="N9" s="41">
        <f t="shared" ref="N9:N45" si="0">SUM(B9:L9)</f>
        <v>2758352</v>
      </c>
    </row>
    <row r="10" spans="1:17">
      <c r="A10" s="4" t="s">
        <v>4</v>
      </c>
      <c r="B10" s="41">
        <f>VLOOKUP($A10,'Unit Calculations'!$A$8:$Q$45,9)*'Cost Table'!$E$13</f>
        <v>88200</v>
      </c>
      <c r="C10" s="41">
        <f>VLOOKUP($A10,'Unit Calculations'!$A$8:$Q$45,10)*'Cost Table'!$E$14</f>
        <v>13230</v>
      </c>
      <c r="D10" s="41">
        <f>VLOOKUP($A10,'Unit Calculations'!$A$8:$Q$45,11)*'Cost Table'!$E$15</f>
        <v>88200</v>
      </c>
      <c r="E10" s="41">
        <f>VLOOKUP($A10,'Unit Calculations'!$A$8:$Q$45,12)*'Cost Table'!$E$16</f>
        <v>13440</v>
      </c>
      <c r="F10" s="41">
        <f>VLOOKUP($A10,'Unit Calculations'!$A$8:$Q$45,6)*'Cost Table'!$E$17</f>
        <v>48000</v>
      </c>
      <c r="G10" s="41">
        <f>VLOOKUP($A10,'Unit Calculations'!$A$8:$Q$45,13)*'Cost Table'!$E$21</f>
        <v>152064</v>
      </c>
      <c r="H10" s="41">
        <f>VLOOKUP($A10,'Unit Calculations'!$A$8:$Q$45,14)*'Cost Table'!$E$22</f>
        <v>63360</v>
      </c>
      <c r="I10" s="41">
        <f>VLOOKUP($A10,'Unit Calculations'!$A$8:$Q$45,15)*'Cost Table'!$E$18</f>
        <v>45000</v>
      </c>
      <c r="J10" s="41">
        <f>VLOOKUP($A10,'Unit Calculations'!$A$8:$Q$45,16)*'Cost Table'!$E$19</f>
        <v>25000</v>
      </c>
      <c r="K10" s="41">
        <f>VLOOKUP($A10,'Unit Calculations'!$A$8:$Q$45,17)*'Cost Table'!$E$20</f>
        <v>15000</v>
      </c>
      <c r="L10" s="41">
        <f>VLOOKUP(A10,'MBI Grant Data'!A8:E45,4)*'Cost Table'!$E$23</f>
        <v>554000</v>
      </c>
      <c r="N10" s="41">
        <f t="shared" si="0"/>
        <v>1105494</v>
      </c>
    </row>
    <row r="11" spans="1:17">
      <c r="A11" s="4" t="s">
        <v>5</v>
      </c>
      <c r="B11" s="41">
        <f>VLOOKUP($A11,'Unit Calculations'!$A$8:$Q$45,9)*'Cost Table'!$E$13</f>
        <v>88200</v>
      </c>
      <c r="C11" s="41">
        <f>VLOOKUP($A11,'Unit Calculations'!$A$8:$Q$45,10)*'Cost Table'!$E$14</f>
        <v>13230</v>
      </c>
      <c r="D11" s="41">
        <f>VLOOKUP($A11,'Unit Calculations'!$A$8:$Q$45,11)*'Cost Table'!$E$15</f>
        <v>88200</v>
      </c>
      <c r="E11" s="41">
        <f>VLOOKUP($A11,'Unit Calculations'!$A$8:$Q$45,12)*'Cost Table'!$E$16</f>
        <v>12880</v>
      </c>
      <c r="F11" s="41">
        <f>VLOOKUP($A11,'Unit Calculations'!$A$8:$Q$45,6)*'Cost Table'!$E$17</f>
        <v>46000</v>
      </c>
      <c r="G11" s="41">
        <f>VLOOKUP($A11,'Unit Calculations'!$A$8:$Q$45,13)*'Cost Table'!$E$21</f>
        <v>142560</v>
      </c>
      <c r="H11" s="41">
        <f>VLOOKUP($A11,'Unit Calculations'!$A$8:$Q$45,14)*'Cost Table'!$E$22</f>
        <v>60720</v>
      </c>
      <c r="I11" s="41">
        <f>VLOOKUP($A11,'Unit Calculations'!$A$8:$Q$45,15)*'Cost Table'!$E$18</f>
        <v>45000</v>
      </c>
      <c r="J11" s="41">
        <f>VLOOKUP($A11,'Unit Calculations'!$A$8:$Q$45,16)*'Cost Table'!$E$19</f>
        <v>25000</v>
      </c>
      <c r="K11" s="41">
        <f>VLOOKUP($A11,'Unit Calculations'!$A$8:$Q$45,17)*'Cost Table'!$E$20</f>
        <v>15000</v>
      </c>
      <c r="L11" s="41">
        <f>VLOOKUP(A11,'MBI Grant Data'!A9:E46,4)*'Cost Table'!$E$23</f>
        <v>713200</v>
      </c>
      <c r="N11" s="41">
        <f t="shared" si="0"/>
        <v>1249990</v>
      </c>
    </row>
    <row r="12" spans="1:17">
      <c r="A12" s="4" t="s">
        <v>6</v>
      </c>
      <c r="B12" s="41">
        <f>VLOOKUP($A12,'Unit Calculations'!$A$8:$Q$45,9)*'Cost Table'!$E$13</f>
        <v>90200</v>
      </c>
      <c r="C12" s="41">
        <f>VLOOKUP($A12,'Unit Calculations'!$A$8:$Q$45,10)*'Cost Table'!$E$14</f>
        <v>13530</v>
      </c>
      <c r="D12" s="41">
        <f>VLOOKUP($A12,'Unit Calculations'!$A$8:$Q$45,11)*'Cost Table'!$E$15</f>
        <v>90200</v>
      </c>
      <c r="E12" s="41">
        <f>VLOOKUP($A12,'Unit Calculations'!$A$8:$Q$45,12)*'Cost Table'!$E$16</f>
        <v>11760</v>
      </c>
      <c r="F12" s="41">
        <f>VLOOKUP($A12,'Unit Calculations'!$A$8:$Q$45,6)*'Cost Table'!$E$17</f>
        <v>42000</v>
      </c>
      <c r="G12" s="41">
        <f>VLOOKUP($A12,'Unit Calculations'!$A$8:$Q$45,13)*'Cost Table'!$E$21</f>
        <v>130680</v>
      </c>
      <c r="H12" s="41">
        <f>VLOOKUP($A12,'Unit Calculations'!$A$8:$Q$45,14)*'Cost Table'!$E$22</f>
        <v>55440</v>
      </c>
      <c r="I12" s="41">
        <f>VLOOKUP($A12,'Unit Calculations'!$A$8:$Q$45,15)*'Cost Table'!$E$18</f>
        <v>45000</v>
      </c>
      <c r="J12" s="41">
        <f>VLOOKUP($A12,'Unit Calculations'!$A$8:$Q$45,16)*'Cost Table'!$E$19</f>
        <v>25000</v>
      </c>
      <c r="K12" s="41">
        <f>VLOOKUP($A12,'Unit Calculations'!$A$8:$Q$45,17)*'Cost Table'!$E$20</f>
        <v>15000</v>
      </c>
      <c r="L12" s="41">
        <f>VLOOKUP(A12,'MBI Grant Data'!A10:E47,4)*'Cost Table'!$E$23</f>
        <v>528000</v>
      </c>
      <c r="N12" s="41">
        <f t="shared" si="0"/>
        <v>1046810</v>
      </c>
    </row>
    <row r="13" spans="1:17">
      <c r="A13" s="4" t="s">
        <v>7</v>
      </c>
      <c r="B13" s="41">
        <f>VLOOKUP($A13,'Unit Calculations'!$A$8:$Q$45,9)*'Cost Table'!$E$13</f>
        <v>120600</v>
      </c>
      <c r="C13" s="41">
        <f>VLOOKUP($A13,'Unit Calculations'!$A$8:$Q$45,10)*'Cost Table'!$E$14</f>
        <v>18090</v>
      </c>
      <c r="D13" s="41">
        <f>VLOOKUP($A13,'Unit Calculations'!$A$8:$Q$45,11)*'Cost Table'!$E$15</f>
        <v>120600</v>
      </c>
      <c r="E13" s="41">
        <f>VLOOKUP($A13,'Unit Calculations'!$A$8:$Q$45,12)*'Cost Table'!$E$16</f>
        <v>18480</v>
      </c>
      <c r="F13" s="41">
        <f>VLOOKUP($A13,'Unit Calculations'!$A$8:$Q$45,6)*'Cost Table'!$E$17</f>
        <v>66000</v>
      </c>
      <c r="G13" s="41">
        <f>VLOOKUP($A13,'Unit Calculations'!$A$8:$Q$45,13)*'Cost Table'!$E$21</f>
        <v>204336</v>
      </c>
      <c r="H13" s="41">
        <f>VLOOKUP($A13,'Unit Calculations'!$A$8:$Q$45,14)*'Cost Table'!$E$22</f>
        <v>87120</v>
      </c>
      <c r="I13" s="41">
        <f>VLOOKUP($A13,'Unit Calculations'!$A$8:$Q$45,15)*'Cost Table'!$E$18</f>
        <v>75000</v>
      </c>
      <c r="J13" s="41">
        <f>VLOOKUP($A13,'Unit Calculations'!$A$8:$Q$45,16)*'Cost Table'!$E$19</f>
        <v>25000</v>
      </c>
      <c r="K13" s="41">
        <f>VLOOKUP($A13,'Unit Calculations'!$A$8:$Q$45,17)*'Cost Table'!$E$20</f>
        <v>15000</v>
      </c>
      <c r="L13" s="41">
        <f>VLOOKUP(A13,'MBI Grant Data'!A11:E48,4)*'Cost Table'!$E$23</f>
        <v>720800</v>
      </c>
      <c r="N13" s="41">
        <f t="shared" si="0"/>
        <v>1471026</v>
      </c>
    </row>
    <row r="14" spans="1:17">
      <c r="A14" s="4" t="s">
        <v>8</v>
      </c>
      <c r="B14" s="41">
        <f>VLOOKUP($A14,'Unit Calculations'!$A$8:$Q$45,9)*'Cost Table'!$E$13</f>
        <v>69600</v>
      </c>
      <c r="C14" s="41">
        <f>VLOOKUP($A14,'Unit Calculations'!$A$8:$Q$45,10)*'Cost Table'!$E$14</f>
        <v>10440</v>
      </c>
      <c r="D14" s="41">
        <f>VLOOKUP($A14,'Unit Calculations'!$A$8:$Q$45,11)*'Cost Table'!$E$15</f>
        <v>69600</v>
      </c>
      <c r="E14" s="41">
        <f>VLOOKUP($A14,'Unit Calculations'!$A$8:$Q$45,12)*'Cost Table'!$E$16</f>
        <v>12320</v>
      </c>
      <c r="F14" s="41">
        <f>VLOOKUP($A14,'Unit Calculations'!$A$8:$Q$45,6)*'Cost Table'!$E$17</f>
        <v>44000</v>
      </c>
      <c r="G14" s="41">
        <f>VLOOKUP($A14,'Unit Calculations'!$A$8:$Q$45,13)*'Cost Table'!$E$21</f>
        <v>135432</v>
      </c>
      <c r="H14" s="41">
        <f>VLOOKUP($A14,'Unit Calculations'!$A$8:$Q$45,14)*'Cost Table'!$E$22</f>
        <v>58080</v>
      </c>
      <c r="I14" s="41">
        <f>VLOOKUP($A14,'Unit Calculations'!$A$8:$Q$45,15)*'Cost Table'!$E$18</f>
        <v>45000</v>
      </c>
      <c r="J14" s="41">
        <f>VLOOKUP($A14,'Unit Calculations'!$A$8:$Q$45,16)*'Cost Table'!$E$19</f>
        <v>25000</v>
      </c>
      <c r="K14" s="41">
        <f>VLOOKUP($A14,'Unit Calculations'!$A$8:$Q$45,17)*'Cost Table'!$E$20</f>
        <v>15000</v>
      </c>
      <c r="L14" s="41">
        <f>VLOOKUP(A14,'MBI Grant Data'!A12:E49,4)*'Cost Table'!$E$23</f>
        <v>510000</v>
      </c>
      <c r="N14" s="41">
        <f t="shared" si="0"/>
        <v>994472</v>
      </c>
    </row>
    <row r="15" spans="1:17">
      <c r="A15" s="4" t="s">
        <v>9</v>
      </c>
      <c r="B15" s="41">
        <f>VLOOKUP($A15,'Unit Calculations'!$A$8:$Q$45,9)*'Cost Table'!$E$13</f>
        <v>3000</v>
      </c>
      <c r="C15" s="41">
        <f>VLOOKUP($A15,'Unit Calculations'!$A$8:$Q$45,10)*'Cost Table'!$E$14</f>
        <v>450</v>
      </c>
      <c r="D15" s="41">
        <f>VLOOKUP($A15,'Unit Calculations'!$A$8:$Q$45,11)*'Cost Table'!$E$15</f>
        <v>3000</v>
      </c>
      <c r="E15" s="41">
        <f>VLOOKUP($A15,'Unit Calculations'!$A$8:$Q$45,12)*'Cost Table'!$E$16</f>
        <v>11200</v>
      </c>
      <c r="F15" s="41">
        <f>VLOOKUP($A15,'Unit Calculations'!$A$8:$Q$45,6)*'Cost Table'!$E$17</f>
        <v>40000</v>
      </c>
      <c r="G15" s="41">
        <f>VLOOKUP($A15,'Unit Calculations'!$A$8:$Q$45,13)*'Cost Table'!$E$21</f>
        <v>130680</v>
      </c>
      <c r="H15" s="41">
        <f>VLOOKUP($A15,'Unit Calculations'!$A$8:$Q$45,14)*'Cost Table'!$E$22</f>
        <v>52800</v>
      </c>
      <c r="I15" s="41">
        <f>VLOOKUP($A15,'Unit Calculations'!$A$8:$Q$45,15)*'Cost Table'!$E$18</f>
        <v>45000</v>
      </c>
      <c r="J15" s="41">
        <f>VLOOKUP($A15,'Unit Calculations'!$A$8:$Q$45,16)*'Cost Table'!$E$19</f>
        <v>25000</v>
      </c>
      <c r="K15" s="41">
        <f>VLOOKUP($A15,'Unit Calculations'!$A$8:$Q$45,17)*'Cost Table'!$E$20</f>
        <v>15000</v>
      </c>
      <c r="L15" s="41">
        <f>VLOOKUP(A15,'MBI Grant Data'!A13:E50,4)*'Cost Table'!$E$23</f>
        <v>734800</v>
      </c>
      <c r="N15" s="41">
        <f t="shared" si="0"/>
        <v>1060930</v>
      </c>
    </row>
    <row r="16" spans="1:17">
      <c r="A16" s="4" t="s">
        <v>10</v>
      </c>
      <c r="B16" s="41">
        <f>VLOOKUP($A16,'Unit Calculations'!$A$8:$Q$45,9)*'Cost Table'!$E$13</f>
        <v>57000</v>
      </c>
      <c r="C16" s="41">
        <f>VLOOKUP($A16,'Unit Calculations'!$A$8:$Q$45,10)*'Cost Table'!$E$14</f>
        <v>8550</v>
      </c>
      <c r="D16" s="41">
        <f>VLOOKUP($A16,'Unit Calculations'!$A$8:$Q$45,11)*'Cost Table'!$E$15</f>
        <v>57000</v>
      </c>
      <c r="E16" s="41">
        <f>VLOOKUP($A16,'Unit Calculations'!$A$8:$Q$45,12)*'Cost Table'!$E$16</f>
        <v>8960</v>
      </c>
      <c r="F16" s="41">
        <f>VLOOKUP($A16,'Unit Calculations'!$A$8:$Q$45,6)*'Cost Table'!$E$17</f>
        <v>32000</v>
      </c>
      <c r="G16" s="41">
        <f>VLOOKUP($A16,'Unit Calculations'!$A$8:$Q$45,13)*'Cost Table'!$E$21</f>
        <v>99792</v>
      </c>
      <c r="H16" s="41">
        <f>VLOOKUP($A16,'Unit Calculations'!$A$8:$Q$45,14)*'Cost Table'!$E$22</f>
        <v>42240</v>
      </c>
      <c r="I16" s="41">
        <f>VLOOKUP($A16,'Unit Calculations'!$A$8:$Q$45,15)*'Cost Table'!$E$18</f>
        <v>30000</v>
      </c>
      <c r="J16" s="41">
        <f>VLOOKUP($A16,'Unit Calculations'!$A$8:$Q$45,16)*'Cost Table'!$E$19</f>
        <v>25000</v>
      </c>
      <c r="K16" s="41">
        <f>VLOOKUP($A16,'Unit Calculations'!$A$8:$Q$45,17)*'Cost Table'!$E$20</f>
        <v>15000</v>
      </c>
      <c r="L16" s="41">
        <f>VLOOKUP(A16,'MBI Grant Data'!A14:E51,4)*'Cost Table'!$E$23</f>
        <v>443200</v>
      </c>
      <c r="N16" s="41">
        <f t="shared" si="0"/>
        <v>818742</v>
      </c>
    </row>
    <row r="17" spans="1:14">
      <c r="A17" s="4" t="s">
        <v>11</v>
      </c>
      <c r="B17" s="41">
        <f>VLOOKUP($A17,'Unit Calculations'!$A$8:$Q$45,9)*'Cost Table'!$E$13</f>
        <v>87800</v>
      </c>
      <c r="C17" s="41">
        <f>VLOOKUP($A17,'Unit Calculations'!$A$8:$Q$45,10)*'Cost Table'!$E$14</f>
        <v>13170</v>
      </c>
      <c r="D17" s="41">
        <f>VLOOKUP($A17,'Unit Calculations'!$A$8:$Q$45,11)*'Cost Table'!$E$15</f>
        <v>87800</v>
      </c>
      <c r="E17" s="41">
        <f>VLOOKUP($A17,'Unit Calculations'!$A$8:$Q$45,12)*'Cost Table'!$E$16</f>
        <v>8960</v>
      </c>
      <c r="F17" s="41">
        <f>VLOOKUP($A17,'Unit Calculations'!$A$8:$Q$45,6)*'Cost Table'!$E$17</f>
        <v>32000</v>
      </c>
      <c r="G17" s="41">
        <f>VLOOKUP($A17,'Unit Calculations'!$A$8:$Q$45,13)*'Cost Table'!$E$21</f>
        <v>97416</v>
      </c>
      <c r="H17" s="41">
        <f>VLOOKUP($A17,'Unit Calculations'!$A$8:$Q$45,14)*'Cost Table'!$E$22</f>
        <v>42240</v>
      </c>
      <c r="I17" s="41">
        <f>VLOOKUP($A17,'Unit Calculations'!$A$8:$Q$45,15)*'Cost Table'!$E$18</f>
        <v>30000</v>
      </c>
      <c r="J17" s="41">
        <f>VLOOKUP($A17,'Unit Calculations'!$A$8:$Q$45,16)*'Cost Table'!$E$19</f>
        <v>25000</v>
      </c>
      <c r="K17" s="41">
        <f>VLOOKUP($A17,'Unit Calculations'!$A$8:$Q$45,17)*'Cost Table'!$E$20</f>
        <v>15000</v>
      </c>
      <c r="L17" s="41">
        <f>VLOOKUP(A17,'MBI Grant Data'!A15:E52,4)*'Cost Table'!$E$23</f>
        <v>529600</v>
      </c>
      <c r="N17" s="41">
        <f t="shared" si="0"/>
        <v>968986</v>
      </c>
    </row>
    <row r="18" spans="1:14">
      <c r="A18" s="4" t="s">
        <v>12</v>
      </c>
      <c r="B18" s="41">
        <f>VLOOKUP($A18,'Unit Calculations'!$A$8:$Q$45,9)*'Cost Table'!$E$13</f>
        <v>102400</v>
      </c>
      <c r="C18" s="41">
        <f>VLOOKUP($A18,'Unit Calculations'!$A$8:$Q$45,10)*'Cost Table'!$E$14</f>
        <v>15360</v>
      </c>
      <c r="D18" s="41">
        <f>VLOOKUP($A18,'Unit Calculations'!$A$8:$Q$45,11)*'Cost Table'!$E$15</f>
        <v>102400</v>
      </c>
      <c r="E18" s="41">
        <f>VLOOKUP($A18,'Unit Calculations'!$A$8:$Q$45,12)*'Cost Table'!$E$16</f>
        <v>7840</v>
      </c>
      <c r="F18" s="41">
        <f>VLOOKUP($A18,'Unit Calculations'!$A$8:$Q$45,6)*'Cost Table'!$E$17</f>
        <v>28000</v>
      </c>
      <c r="G18" s="41">
        <f>VLOOKUP($A18,'Unit Calculations'!$A$8:$Q$45,13)*'Cost Table'!$E$21</f>
        <v>83160</v>
      </c>
      <c r="H18" s="41">
        <f>VLOOKUP($A18,'Unit Calculations'!$A$8:$Q$45,14)*'Cost Table'!$E$22</f>
        <v>36960</v>
      </c>
      <c r="I18" s="41">
        <f>VLOOKUP($A18,'Unit Calculations'!$A$8:$Q$45,15)*'Cost Table'!$E$18</f>
        <v>30000</v>
      </c>
      <c r="J18" s="41">
        <f>VLOOKUP($A18,'Unit Calculations'!$A$8:$Q$45,16)*'Cost Table'!$E$19</f>
        <v>25000</v>
      </c>
      <c r="K18" s="41">
        <f>VLOOKUP($A18,'Unit Calculations'!$A$8:$Q$45,17)*'Cost Table'!$E$20</f>
        <v>15000</v>
      </c>
      <c r="L18" s="41">
        <f>VLOOKUP(A18,'MBI Grant Data'!A16:E53,4)*'Cost Table'!$E$23</f>
        <v>303200</v>
      </c>
      <c r="N18" s="41">
        <f t="shared" si="0"/>
        <v>749320</v>
      </c>
    </row>
    <row r="19" spans="1:14">
      <c r="A19" s="4" t="s">
        <v>13</v>
      </c>
      <c r="B19" s="41">
        <f>VLOOKUP($A19,'Unit Calculations'!$A$8:$Q$45,9)*'Cost Table'!$E$13</f>
        <v>29800</v>
      </c>
      <c r="C19" s="41">
        <f>VLOOKUP($A19,'Unit Calculations'!$A$8:$Q$45,10)*'Cost Table'!$E$14</f>
        <v>4470</v>
      </c>
      <c r="D19" s="41">
        <f>VLOOKUP($A19,'Unit Calculations'!$A$8:$Q$45,11)*'Cost Table'!$E$15</f>
        <v>29800</v>
      </c>
      <c r="E19" s="41">
        <f>VLOOKUP($A19,'Unit Calculations'!$A$8:$Q$45,12)*'Cost Table'!$E$16</f>
        <v>6720</v>
      </c>
      <c r="F19" s="41">
        <f>VLOOKUP($A19,'Unit Calculations'!$A$8:$Q$45,6)*'Cost Table'!$E$17</f>
        <v>24000</v>
      </c>
      <c r="G19" s="41">
        <f>VLOOKUP($A19,'Unit Calculations'!$A$8:$Q$45,13)*'Cost Table'!$E$21</f>
        <v>78408</v>
      </c>
      <c r="H19" s="41">
        <f>VLOOKUP($A19,'Unit Calculations'!$A$8:$Q$45,14)*'Cost Table'!$E$22</f>
        <v>31680</v>
      </c>
      <c r="I19" s="41">
        <f>VLOOKUP($A19,'Unit Calculations'!$A$8:$Q$45,15)*'Cost Table'!$E$18</f>
        <v>30000</v>
      </c>
      <c r="J19" s="41">
        <f>VLOOKUP($A19,'Unit Calculations'!$A$8:$Q$45,16)*'Cost Table'!$E$19</f>
        <v>25000</v>
      </c>
      <c r="K19" s="41">
        <f>VLOOKUP($A19,'Unit Calculations'!$A$8:$Q$45,17)*'Cost Table'!$E$20</f>
        <v>15000</v>
      </c>
      <c r="L19" s="41">
        <f>VLOOKUP(A19,'MBI Grant Data'!A17:E54,4)*'Cost Table'!$E$23</f>
        <v>333200</v>
      </c>
      <c r="N19" s="41">
        <f t="shared" si="0"/>
        <v>608078</v>
      </c>
    </row>
    <row r="20" spans="1:14">
      <c r="A20" s="4" t="s">
        <v>14</v>
      </c>
      <c r="B20" s="41">
        <f>VLOOKUP($A20,'Unit Calculations'!$A$8:$Q$45,9)*'Cost Table'!$E$13</f>
        <v>60200</v>
      </c>
      <c r="C20" s="41">
        <f>VLOOKUP($A20,'Unit Calculations'!$A$8:$Q$45,10)*'Cost Table'!$E$14</f>
        <v>9030</v>
      </c>
      <c r="D20" s="41">
        <f>VLOOKUP($A20,'Unit Calculations'!$A$8:$Q$45,11)*'Cost Table'!$E$15</f>
        <v>60200</v>
      </c>
      <c r="E20" s="41">
        <f>VLOOKUP($A20,'Unit Calculations'!$A$8:$Q$45,12)*'Cost Table'!$E$16</f>
        <v>12320</v>
      </c>
      <c r="F20" s="41">
        <f>VLOOKUP($A20,'Unit Calculations'!$A$8:$Q$45,6)*'Cost Table'!$E$17</f>
        <v>44000</v>
      </c>
      <c r="G20" s="41">
        <f>VLOOKUP($A20,'Unit Calculations'!$A$8:$Q$45,13)*'Cost Table'!$E$21</f>
        <v>135432</v>
      </c>
      <c r="H20" s="41">
        <f>VLOOKUP($A20,'Unit Calculations'!$A$8:$Q$45,14)*'Cost Table'!$E$22</f>
        <v>58080</v>
      </c>
      <c r="I20" s="41">
        <f>VLOOKUP($A20,'Unit Calculations'!$A$8:$Q$45,15)*'Cost Table'!$E$18</f>
        <v>45000</v>
      </c>
      <c r="J20" s="41">
        <f>VLOOKUP($A20,'Unit Calculations'!$A$8:$Q$45,16)*'Cost Table'!$E$19</f>
        <v>25000</v>
      </c>
      <c r="K20" s="41">
        <f>VLOOKUP($A20,'Unit Calculations'!$A$8:$Q$45,17)*'Cost Table'!$E$20</f>
        <v>15000</v>
      </c>
      <c r="L20" s="41">
        <f>VLOOKUP(A20,'MBI Grant Data'!A18:E55,4)*'Cost Table'!$E$23</f>
        <v>625200</v>
      </c>
      <c r="N20" s="41">
        <f t="shared" si="0"/>
        <v>1089462</v>
      </c>
    </row>
    <row r="21" spans="1:14">
      <c r="A21" s="4" t="s">
        <v>15</v>
      </c>
      <c r="B21" s="41">
        <f>VLOOKUP($A21,'Unit Calculations'!$A$8:$Q$45,9)*'Cost Table'!$E$13</f>
        <v>50200</v>
      </c>
      <c r="C21" s="41">
        <f>VLOOKUP($A21,'Unit Calculations'!$A$8:$Q$45,10)*'Cost Table'!$E$14</f>
        <v>7530</v>
      </c>
      <c r="D21" s="41">
        <f>VLOOKUP($A21,'Unit Calculations'!$A$8:$Q$45,11)*'Cost Table'!$E$15</f>
        <v>50200</v>
      </c>
      <c r="E21" s="41">
        <f>VLOOKUP($A21,'Unit Calculations'!$A$8:$Q$45,12)*'Cost Table'!$E$16</f>
        <v>8400</v>
      </c>
      <c r="F21" s="41">
        <f>VLOOKUP($A21,'Unit Calculations'!$A$8:$Q$45,6)*'Cost Table'!$E$17</f>
        <v>30000</v>
      </c>
      <c r="G21" s="41">
        <f>VLOOKUP($A21,'Unit Calculations'!$A$8:$Q$45,13)*'Cost Table'!$E$21</f>
        <v>95040</v>
      </c>
      <c r="H21" s="41">
        <f>VLOOKUP($A21,'Unit Calculations'!$A$8:$Q$45,14)*'Cost Table'!$E$22</f>
        <v>39600</v>
      </c>
      <c r="I21" s="41">
        <f>VLOOKUP($A21,'Unit Calculations'!$A$8:$Q$45,15)*'Cost Table'!$E$18</f>
        <v>30000</v>
      </c>
      <c r="J21" s="41">
        <f>VLOOKUP($A21,'Unit Calculations'!$A$8:$Q$45,16)*'Cost Table'!$E$19</f>
        <v>25000</v>
      </c>
      <c r="K21" s="41">
        <f>VLOOKUP($A21,'Unit Calculations'!$A$8:$Q$45,17)*'Cost Table'!$E$20</f>
        <v>15000</v>
      </c>
      <c r="L21" s="41">
        <f>VLOOKUP(A21,'MBI Grant Data'!A19:E56,4)*'Cost Table'!$E$23</f>
        <v>140000</v>
      </c>
      <c r="N21" s="41">
        <f t="shared" si="0"/>
        <v>490970</v>
      </c>
    </row>
    <row r="22" spans="1:14">
      <c r="A22" s="4" t="s">
        <v>16</v>
      </c>
      <c r="B22" s="41">
        <f>VLOOKUP($A22,'Unit Calculations'!$A$8:$Q$45,9)*'Cost Table'!$E$13</f>
        <v>42000</v>
      </c>
      <c r="C22" s="41">
        <f>VLOOKUP($A22,'Unit Calculations'!$A$8:$Q$45,10)*'Cost Table'!$E$14</f>
        <v>6300</v>
      </c>
      <c r="D22" s="41">
        <f>VLOOKUP($A22,'Unit Calculations'!$A$8:$Q$45,11)*'Cost Table'!$E$15</f>
        <v>42000</v>
      </c>
      <c r="E22" s="41">
        <f>VLOOKUP($A22,'Unit Calculations'!$A$8:$Q$45,12)*'Cost Table'!$E$16</f>
        <v>7840</v>
      </c>
      <c r="F22" s="41">
        <f>VLOOKUP($A22,'Unit Calculations'!$A$8:$Q$45,6)*'Cost Table'!$E$17</f>
        <v>28000</v>
      </c>
      <c r="G22" s="41">
        <f>VLOOKUP($A22,'Unit Calculations'!$A$8:$Q$45,13)*'Cost Table'!$E$21</f>
        <v>90288</v>
      </c>
      <c r="H22" s="41">
        <f>VLOOKUP($A22,'Unit Calculations'!$A$8:$Q$45,14)*'Cost Table'!$E$22</f>
        <v>36960</v>
      </c>
      <c r="I22" s="41">
        <f>VLOOKUP($A22,'Unit Calculations'!$A$8:$Q$45,15)*'Cost Table'!$E$18</f>
        <v>30000</v>
      </c>
      <c r="J22" s="41">
        <f>VLOOKUP($A22,'Unit Calculations'!$A$8:$Q$45,16)*'Cost Table'!$E$19</f>
        <v>25000</v>
      </c>
      <c r="K22" s="41">
        <f>VLOOKUP($A22,'Unit Calculations'!$A$8:$Q$45,17)*'Cost Table'!$E$20</f>
        <v>15000</v>
      </c>
      <c r="L22" s="41">
        <f>VLOOKUP(A22,'MBI Grant Data'!A20:E57,4)*'Cost Table'!$E$23</f>
        <v>312400</v>
      </c>
      <c r="N22" s="41">
        <f t="shared" si="0"/>
        <v>635788</v>
      </c>
    </row>
    <row r="23" spans="1:14">
      <c r="A23" s="4" t="s">
        <v>17</v>
      </c>
      <c r="B23" s="41">
        <f>VLOOKUP($A23,'Unit Calculations'!$A$8:$Q$45,9)*'Cost Table'!$E$13</f>
        <v>12200</v>
      </c>
      <c r="C23" s="41">
        <f>VLOOKUP($A23,'Unit Calculations'!$A$8:$Q$45,10)*'Cost Table'!$E$14</f>
        <v>1830</v>
      </c>
      <c r="D23" s="41">
        <f>VLOOKUP($A23,'Unit Calculations'!$A$8:$Q$45,11)*'Cost Table'!$E$15</f>
        <v>12200</v>
      </c>
      <c r="E23" s="41">
        <f>VLOOKUP($A23,'Unit Calculations'!$A$8:$Q$45,12)*'Cost Table'!$E$16</f>
        <v>3360</v>
      </c>
      <c r="F23" s="41">
        <f>VLOOKUP($A23,'Unit Calculations'!$A$8:$Q$45,6)*'Cost Table'!$E$17</f>
        <v>12000</v>
      </c>
      <c r="G23" s="41">
        <f>VLOOKUP($A23,'Unit Calculations'!$A$8:$Q$45,13)*'Cost Table'!$E$21</f>
        <v>35640</v>
      </c>
      <c r="H23" s="41">
        <f>VLOOKUP($A23,'Unit Calculations'!$A$8:$Q$45,14)*'Cost Table'!$E$22</f>
        <v>15840</v>
      </c>
      <c r="I23" s="41">
        <f>VLOOKUP($A23,'Unit Calculations'!$A$8:$Q$45,15)*'Cost Table'!$E$18</f>
        <v>15000</v>
      </c>
      <c r="J23" s="41">
        <f>VLOOKUP($A23,'Unit Calculations'!$A$8:$Q$45,16)*'Cost Table'!$E$19</f>
        <v>25000</v>
      </c>
      <c r="K23" s="41">
        <f>VLOOKUP($A23,'Unit Calculations'!$A$8:$Q$45,17)*'Cost Table'!$E$20</f>
        <v>15000</v>
      </c>
      <c r="L23" s="41">
        <f>VLOOKUP(A23,'MBI Grant Data'!A21:E58,4)*'Cost Table'!$E$23</f>
        <v>104000</v>
      </c>
      <c r="N23" s="41">
        <f t="shared" si="0"/>
        <v>252070</v>
      </c>
    </row>
    <row r="24" spans="1:14">
      <c r="A24" s="4" t="s">
        <v>18</v>
      </c>
      <c r="B24" s="41">
        <f>VLOOKUP($A24,'Unit Calculations'!$A$8:$Q$45,9)*'Cost Table'!$E$13</f>
        <v>131200</v>
      </c>
      <c r="C24" s="41">
        <f>VLOOKUP($A24,'Unit Calculations'!$A$8:$Q$45,10)*'Cost Table'!$E$14</f>
        <v>19680</v>
      </c>
      <c r="D24" s="41">
        <f>VLOOKUP($A24,'Unit Calculations'!$A$8:$Q$45,11)*'Cost Table'!$E$15</f>
        <v>131200</v>
      </c>
      <c r="E24" s="41">
        <f>VLOOKUP($A24,'Unit Calculations'!$A$8:$Q$45,12)*'Cost Table'!$E$16</f>
        <v>13440</v>
      </c>
      <c r="F24" s="41">
        <f>VLOOKUP($A24,'Unit Calculations'!$A$8:$Q$45,6)*'Cost Table'!$E$17</f>
        <v>48000</v>
      </c>
      <c r="G24" s="41">
        <f>VLOOKUP($A24,'Unit Calculations'!$A$8:$Q$45,13)*'Cost Table'!$E$21</f>
        <v>152064</v>
      </c>
      <c r="H24" s="41">
        <f>VLOOKUP($A24,'Unit Calculations'!$A$8:$Q$45,14)*'Cost Table'!$E$22</f>
        <v>63360</v>
      </c>
      <c r="I24" s="41">
        <f>VLOOKUP($A24,'Unit Calculations'!$A$8:$Q$45,15)*'Cost Table'!$E$18</f>
        <v>45000</v>
      </c>
      <c r="J24" s="41">
        <f>VLOOKUP($A24,'Unit Calculations'!$A$8:$Q$45,16)*'Cost Table'!$E$19</f>
        <v>25000</v>
      </c>
      <c r="K24" s="41">
        <f>VLOOKUP($A24,'Unit Calculations'!$A$8:$Q$45,17)*'Cost Table'!$E$20</f>
        <v>15000</v>
      </c>
      <c r="L24" s="41">
        <f>VLOOKUP(A24,'MBI Grant Data'!A22:E59,4)*'Cost Table'!$E$23</f>
        <v>760000</v>
      </c>
      <c r="N24" s="41">
        <f t="shared" si="0"/>
        <v>1403944</v>
      </c>
    </row>
    <row r="25" spans="1:14">
      <c r="A25" s="4" t="s">
        <v>19</v>
      </c>
      <c r="B25" s="41">
        <f>VLOOKUP($A25,'Unit Calculations'!$A$8:$Q$45,9)*'Cost Table'!$E$13</f>
        <v>54000</v>
      </c>
      <c r="C25" s="41">
        <f>VLOOKUP($A25,'Unit Calculations'!$A$8:$Q$45,10)*'Cost Table'!$E$14</f>
        <v>8100</v>
      </c>
      <c r="D25" s="41">
        <f>VLOOKUP($A25,'Unit Calculations'!$A$8:$Q$45,11)*'Cost Table'!$E$15</f>
        <v>54000</v>
      </c>
      <c r="E25" s="41">
        <f>VLOOKUP($A25,'Unit Calculations'!$A$8:$Q$45,12)*'Cost Table'!$E$16</f>
        <v>6720</v>
      </c>
      <c r="F25" s="41">
        <f>VLOOKUP($A25,'Unit Calculations'!$A$8:$Q$45,6)*'Cost Table'!$E$17</f>
        <v>24000</v>
      </c>
      <c r="G25" s="41">
        <f>VLOOKUP($A25,'Unit Calculations'!$A$8:$Q$45,13)*'Cost Table'!$E$21</f>
        <v>76032</v>
      </c>
      <c r="H25" s="41">
        <f>VLOOKUP($A25,'Unit Calculations'!$A$8:$Q$45,14)*'Cost Table'!$E$22</f>
        <v>31680</v>
      </c>
      <c r="I25" s="41">
        <f>VLOOKUP($A25,'Unit Calculations'!$A$8:$Q$45,15)*'Cost Table'!$E$18</f>
        <v>30000</v>
      </c>
      <c r="J25" s="41">
        <f>VLOOKUP($A25,'Unit Calculations'!$A$8:$Q$45,16)*'Cost Table'!$E$19</f>
        <v>25000</v>
      </c>
      <c r="K25" s="41">
        <f>VLOOKUP($A25,'Unit Calculations'!$A$8:$Q$45,17)*'Cost Table'!$E$20</f>
        <v>15000</v>
      </c>
      <c r="L25" s="41">
        <f>VLOOKUP(A25,'MBI Grant Data'!A23:E60,4)*'Cost Table'!$E$23</f>
        <v>288800</v>
      </c>
      <c r="N25" s="41">
        <f t="shared" si="0"/>
        <v>613332</v>
      </c>
    </row>
    <row r="26" spans="1:14">
      <c r="A26" s="4" t="s">
        <v>20</v>
      </c>
      <c r="B26" s="41">
        <f>VLOOKUP($A26,'Unit Calculations'!$A$8:$Q$45,9)*'Cost Table'!$E$13</f>
        <v>16200</v>
      </c>
      <c r="C26" s="41">
        <f>VLOOKUP($A26,'Unit Calculations'!$A$8:$Q$45,10)*'Cost Table'!$E$14</f>
        <v>2430</v>
      </c>
      <c r="D26" s="41">
        <f>VLOOKUP($A26,'Unit Calculations'!$A$8:$Q$45,11)*'Cost Table'!$E$15</f>
        <v>16200</v>
      </c>
      <c r="E26" s="41">
        <f>VLOOKUP($A26,'Unit Calculations'!$A$8:$Q$45,12)*'Cost Table'!$E$16</f>
        <v>3360</v>
      </c>
      <c r="F26" s="41">
        <f>VLOOKUP($A26,'Unit Calculations'!$A$8:$Q$45,6)*'Cost Table'!$E$17</f>
        <v>12000</v>
      </c>
      <c r="G26" s="41">
        <f>VLOOKUP($A26,'Unit Calculations'!$A$8:$Q$45,13)*'Cost Table'!$E$21</f>
        <v>33264</v>
      </c>
      <c r="H26" s="41">
        <f>VLOOKUP($A26,'Unit Calculations'!$A$8:$Q$45,14)*'Cost Table'!$E$22</f>
        <v>15840</v>
      </c>
      <c r="I26" s="41">
        <f>VLOOKUP($A26,'Unit Calculations'!$A$8:$Q$45,15)*'Cost Table'!$E$18</f>
        <v>15000</v>
      </c>
      <c r="J26" s="41">
        <f>VLOOKUP($A26,'Unit Calculations'!$A$8:$Q$45,16)*'Cost Table'!$E$19</f>
        <v>25000</v>
      </c>
      <c r="K26" s="41">
        <f>VLOOKUP($A26,'Unit Calculations'!$A$8:$Q$45,17)*'Cost Table'!$E$20</f>
        <v>15000</v>
      </c>
      <c r="L26" s="41">
        <f>VLOOKUP(A26,'MBI Grant Data'!A24:E61,4)*'Cost Table'!$E$23</f>
        <v>91200</v>
      </c>
      <c r="N26" s="41">
        <f t="shared" si="0"/>
        <v>245494</v>
      </c>
    </row>
    <row r="27" spans="1:14">
      <c r="A27" s="4" t="s">
        <v>21</v>
      </c>
      <c r="B27" s="41">
        <f>VLOOKUP($A27,'Unit Calculations'!$A$8:$Q$45,9)*'Cost Table'!$E$13</f>
        <v>57000</v>
      </c>
      <c r="C27" s="41">
        <f>VLOOKUP($A27,'Unit Calculations'!$A$8:$Q$45,10)*'Cost Table'!$E$14</f>
        <v>8550</v>
      </c>
      <c r="D27" s="41">
        <f>VLOOKUP($A27,'Unit Calculations'!$A$8:$Q$45,11)*'Cost Table'!$E$15</f>
        <v>57000</v>
      </c>
      <c r="E27" s="41">
        <f>VLOOKUP($A27,'Unit Calculations'!$A$8:$Q$45,12)*'Cost Table'!$E$16</f>
        <v>12320</v>
      </c>
      <c r="F27" s="41">
        <f>VLOOKUP($A27,'Unit Calculations'!$A$8:$Q$45,6)*'Cost Table'!$E$17</f>
        <v>44000</v>
      </c>
      <c r="G27" s="41">
        <f>VLOOKUP($A27,'Unit Calculations'!$A$8:$Q$45,13)*'Cost Table'!$E$21</f>
        <v>135432</v>
      </c>
      <c r="H27" s="41">
        <f>VLOOKUP($A27,'Unit Calculations'!$A$8:$Q$45,14)*'Cost Table'!$E$22</f>
        <v>58080</v>
      </c>
      <c r="I27" s="41">
        <f>VLOOKUP($A27,'Unit Calculations'!$A$8:$Q$45,15)*'Cost Table'!$E$18</f>
        <v>45000</v>
      </c>
      <c r="J27" s="41">
        <f>VLOOKUP($A27,'Unit Calculations'!$A$8:$Q$45,16)*'Cost Table'!$E$19</f>
        <v>25000</v>
      </c>
      <c r="K27" s="41">
        <f>VLOOKUP($A27,'Unit Calculations'!$A$8:$Q$45,17)*'Cost Table'!$E$20</f>
        <v>15000</v>
      </c>
      <c r="L27" s="41">
        <f>VLOOKUP(A27,'MBI Grant Data'!A25:E62,4)*'Cost Table'!$E$23</f>
        <v>604000</v>
      </c>
      <c r="N27" s="41">
        <f t="shared" si="0"/>
        <v>1061382</v>
      </c>
    </row>
    <row r="28" spans="1:14">
      <c r="A28" s="4" t="s">
        <v>22</v>
      </c>
      <c r="B28" s="41">
        <f>VLOOKUP($A28,'Unit Calculations'!$A$8:$Q$45,9)*'Cost Table'!$E$13</f>
        <v>163000</v>
      </c>
      <c r="C28" s="41">
        <f>VLOOKUP($A28,'Unit Calculations'!$A$8:$Q$45,10)*'Cost Table'!$E$14</f>
        <v>24450</v>
      </c>
      <c r="D28" s="41">
        <f>VLOOKUP($A28,'Unit Calculations'!$A$8:$Q$45,11)*'Cost Table'!$E$15</f>
        <v>163000</v>
      </c>
      <c r="E28" s="41">
        <f>VLOOKUP($A28,'Unit Calculations'!$A$8:$Q$45,12)*'Cost Table'!$E$16</f>
        <v>21280</v>
      </c>
      <c r="F28" s="41">
        <f>VLOOKUP($A28,'Unit Calculations'!$A$8:$Q$45,6)*'Cost Table'!$E$17</f>
        <v>76000</v>
      </c>
      <c r="G28" s="41">
        <f>VLOOKUP($A28,'Unit Calculations'!$A$8:$Q$45,13)*'Cost Table'!$E$21</f>
        <v>242352</v>
      </c>
      <c r="H28" s="41">
        <f>VLOOKUP($A28,'Unit Calculations'!$A$8:$Q$45,14)*'Cost Table'!$E$22</f>
        <v>100320</v>
      </c>
      <c r="I28" s="41">
        <f>VLOOKUP($A28,'Unit Calculations'!$A$8:$Q$45,15)*'Cost Table'!$E$18</f>
        <v>75000</v>
      </c>
      <c r="J28" s="41">
        <f>VLOOKUP($A28,'Unit Calculations'!$A$8:$Q$45,16)*'Cost Table'!$E$19</f>
        <v>25000</v>
      </c>
      <c r="K28" s="41">
        <f>VLOOKUP($A28,'Unit Calculations'!$A$8:$Q$45,17)*'Cost Table'!$E$20</f>
        <v>15000</v>
      </c>
      <c r="L28" s="41">
        <f>VLOOKUP(A28,'MBI Grant Data'!A26:E63,4)*'Cost Table'!$E$23</f>
        <v>1127200</v>
      </c>
      <c r="N28" s="41">
        <f t="shared" si="0"/>
        <v>2032602</v>
      </c>
    </row>
    <row r="29" spans="1:14">
      <c r="A29" s="4" t="s">
        <v>23</v>
      </c>
      <c r="B29" s="41">
        <f>VLOOKUP($A29,'Unit Calculations'!$A$8:$Q$45,9)*'Cost Table'!$E$13</f>
        <v>69600</v>
      </c>
      <c r="C29" s="41">
        <f>VLOOKUP($A29,'Unit Calculations'!$A$8:$Q$45,10)*'Cost Table'!$E$14</f>
        <v>10440</v>
      </c>
      <c r="D29" s="41">
        <f>VLOOKUP($A29,'Unit Calculations'!$A$8:$Q$45,11)*'Cost Table'!$E$15</f>
        <v>69600</v>
      </c>
      <c r="E29" s="41">
        <f>VLOOKUP($A29,'Unit Calculations'!$A$8:$Q$45,12)*'Cost Table'!$E$16</f>
        <v>8960</v>
      </c>
      <c r="F29" s="41">
        <f>VLOOKUP($A29,'Unit Calculations'!$A$8:$Q$45,6)*'Cost Table'!$E$17</f>
        <v>32000</v>
      </c>
      <c r="G29" s="41">
        <f>VLOOKUP($A29,'Unit Calculations'!$A$8:$Q$45,13)*'Cost Table'!$E$21</f>
        <v>102168</v>
      </c>
      <c r="H29" s="41">
        <f>VLOOKUP($A29,'Unit Calculations'!$A$8:$Q$45,14)*'Cost Table'!$E$22</f>
        <v>42240</v>
      </c>
      <c r="I29" s="41">
        <f>VLOOKUP($A29,'Unit Calculations'!$A$8:$Q$45,15)*'Cost Table'!$E$18</f>
        <v>30000</v>
      </c>
      <c r="J29" s="41">
        <f>VLOOKUP($A29,'Unit Calculations'!$A$8:$Q$45,16)*'Cost Table'!$E$19</f>
        <v>25000</v>
      </c>
      <c r="K29" s="41">
        <f>VLOOKUP($A29,'Unit Calculations'!$A$8:$Q$45,17)*'Cost Table'!$E$20</f>
        <v>15000</v>
      </c>
      <c r="L29" s="41">
        <f>VLOOKUP(A29,'MBI Grant Data'!A27:E64,4)*'Cost Table'!$E$23</f>
        <v>515600</v>
      </c>
      <c r="N29" s="41">
        <f t="shared" si="0"/>
        <v>920608</v>
      </c>
    </row>
    <row r="30" spans="1:14">
      <c r="A30" s="4" t="s">
        <v>24</v>
      </c>
      <c r="B30" s="41">
        <f>VLOOKUP($A30,'Unit Calculations'!$A$8:$Q$45,9)*'Cost Table'!$E$13</f>
        <v>64200</v>
      </c>
      <c r="C30" s="41">
        <f>VLOOKUP($A30,'Unit Calculations'!$A$8:$Q$45,10)*'Cost Table'!$E$14</f>
        <v>9630</v>
      </c>
      <c r="D30" s="41">
        <f>VLOOKUP($A30,'Unit Calculations'!$A$8:$Q$45,11)*'Cost Table'!$E$15</f>
        <v>64200</v>
      </c>
      <c r="E30" s="41">
        <f>VLOOKUP($A30,'Unit Calculations'!$A$8:$Q$45,12)*'Cost Table'!$E$16</f>
        <v>8400</v>
      </c>
      <c r="F30" s="41">
        <f>VLOOKUP($A30,'Unit Calculations'!$A$8:$Q$45,6)*'Cost Table'!$E$17</f>
        <v>30000</v>
      </c>
      <c r="G30" s="41">
        <f>VLOOKUP($A30,'Unit Calculations'!$A$8:$Q$45,13)*'Cost Table'!$E$21</f>
        <v>90288</v>
      </c>
      <c r="H30" s="41">
        <f>VLOOKUP($A30,'Unit Calculations'!$A$8:$Q$45,14)*'Cost Table'!$E$22</f>
        <v>39600</v>
      </c>
      <c r="I30" s="41">
        <f>VLOOKUP($A30,'Unit Calculations'!$A$8:$Q$45,15)*'Cost Table'!$E$18</f>
        <v>30000</v>
      </c>
      <c r="J30" s="41">
        <f>VLOOKUP($A30,'Unit Calculations'!$A$8:$Q$45,16)*'Cost Table'!$E$19</f>
        <v>25000</v>
      </c>
      <c r="K30" s="41">
        <f>VLOOKUP($A30,'Unit Calculations'!$A$8:$Q$45,17)*'Cost Table'!$E$20</f>
        <v>15000</v>
      </c>
      <c r="L30" s="41">
        <f>VLOOKUP(A30,'MBI Grant Data'!A28:E65,4)*'Cost Table'!$E$23</f>
        <v>388400</v>
      </c>
      <c r="N30" s="41">
        <f t="shared" si="0"/>
        <v>764718</v>
      </c>
    </row>
    <row r="31" spans="1:14">
      <c r="A31" s="4" t="s">
        <v>25</v>
      </c>
      <c r="B31" s="41">
        <f>VLOOKUP($A31,'Unit Calculations'!$A$8:$Q$45,9)*'Cost Table'!$E$13</f>
        <v>80200</v>
      </c>
      <c r="C31" s="41">
        <f>VLOOKUP($A31,'Unit Calculations'!$A$8:$Q$45,10)*'Cost Table'!$E$14</f>
        <v>12030</v>
      </c>
      <c r="D31" s="41">
        <f>VLOOKUP($A31,'Unit Calculations'!$A$8:$Q$45,11)*'Cost Table'!$E$15</f>
        <v>80200</v>
      </c>
      <c r="E31" s="41">
        <f>VLOOKUP($A31,'Unit Calculations'!$A$8:$Q$45,12)*'Cost Table'!$E$16</f>
        <v>12320</v>
      </c>
      <c r="F31" s="41">
        <f>VLOOKUP($A31,'Unit Calculations'!$A$8:$Q$45,6)*'Cost Table'!$E$17</f>
        <v>44000</v>
      </c>
      <c r="G31" s="41">
        <f>VLOOKUP($A31,'Unit Calculations'!$A$8:$Q$45,13)*'Cost Table'!$E$21</f>
        <v>137808</v>
      </c>
      <c r="H31" s="41">
        <f>VLOOKUP($A31,'Unit Calculations'!$A$8:$Q$45,14)*'Cost Table'!$E$22</f>
        <v>58080</v>
      </c>
      <c r="I31" s="41">
        <f>VLOOKUP($A31,'Unit Calculations'!$A$8:$Q$45,15)*'Cost Table'!$E$18</f>
        <v>45000</v>
      </c>
      <c r="J31" s="41">
        <f>VLOOKUP($A31,'Unit Calculations'!$A$8:$Q$45,16)*'Cost Table'!$E$19</f>
        <v>25000</v>
      </c>
      <c r="K31" s="41">
        <f>VLOOKUP($A31,'Unit Calculations'!$A$8:$Q$45,17)*'Cost Table'!$E$20</f>
        <v>15000</v>
      </c>
      <c r="L31" s="41">
        <f>VLOOKUP(A31,'MBI Grant Data'!A29:E66,4)*'Cost Table'!$E$23</f>
        <v>624400</v>
      </c>
      <c r="N31" s="41">
        <f t="shared" si="0"/>
        <v>1134038</v>
      </c>
    </row>
    <row r="32" spans="1:14">
      <c r="A32" s="4" t="s">
        <v>26</v>
      </c>
      <c r="B32" s="41">
        <f>VLOOKUP($A32,'Unit Calculations'!$A$8:$Q$45,9)*'Cost Table'!$E$13</f>
        <v>52200</v>
      </c>
      <c r="C32" s="41">
        <f>VLOOKUP($A32,'Unit Calculations'!$A$8:$Q$45,10)*'Cost Table'!$E$14</f>
        <v>7830</v>
      </c>
      <c r="D32" s="41">
        <f>VLOOKUP($A32,'Unit Calculations'!$A$8:$Q$45,11)*'Cost Table'!$E$15</f>
        <v>52200</v>
      </c>
      <c r="E32" s="41">
        <f>VLOOKUP($A32,'Unit Calculations'!$A$8:$Q$45,12)*'Cost Table'!$E$16</f>
        <v>10080</v>
      </c>
      <c r="F32" s="41">
        <f>VLOOKUP($A32,'Unit Calculations'!$A$8:$Q$45,6)*'Cost Table'!$E$17</f>
        <v>36000</v>
      </c>
      <c r="G32" s="41">
        <f>VLOOKUP($A32,'Unit Calculations'!$A$8:$Q$45,13)*'Cost Table'!$E$21</f>
        <v>114048</v>
      </c>
      <c r="H32" s="41">
        <f>VLOOKUP($A32,'Unit Calculations'!$A$8:$Q$45,14)*'Cost Table'!$E$22</f>
        <v>47520</v>
      </c>
      <c r="I32" s="41">
        <f>VLOOKUP($A32,'Unit Calculations'!$A$8:$Q$45,15)*'Cost Table'!$E$18</f>
        <v>45000</v>
      </c>
      <c r="J32" s="41">
        <f>VLOOKUP($A32,'Unit Calculations'!$A$8:$Q$45,16)*'Cost Table'!$E$19</f>
        <v>25000</v>
      </c>
      <c r="K32" s="41">
        <f>VLOOKUP($A32,'Unit Calculations'!$A$8:$Q$45,17)*'Cost Table'!$E$20</f>
        <v>15000</v>
      </c>
      <c r="L32" s="41">
        <f>VLOOKUP(A32,'MBI Grant Data'!A30:E67,4)*'Cost Table'!$E$23</f>
        <v>391600</v>
      </c>
      <c r="N32" s="41">
        <f t="shared" si="0"/>
        <v>796478</v>
      </c>
    </row>
    <row r="33" spans="1:14">
      <c r="A33" s="4" t="s">
        <v>27</v>
      </c>
      <c r="B33" s="41">
        <f>VLOOKUP($A33,'Unit Calculations'!$A$8:$Q$45,9)*'Cost Table'!$E$13</f>
        <v>198800</v>
      </c>
      <c r="C33" s="41">
        <f>VLOOKUP($A33,'Unit Calculations'!$A$8:$Q$45,10)*'Cost Table'!$E$14</f>
        <v>29820</v>
      </c>
      <c r="D33" s="41">
        <f>VLOOKUP($A33,'Unit Calculations'!$A$8:$Q$45,11)*'Cost Table'!$E$15</f>
        <v>198800</v>
      </c>
      <c r="E33" s="41">
        <f>VLOOKUP($A33,'Unit Calculations'!$A$8:$Q$45,12)*'Cost Table'!$E$16</f>
        <v>18480</v>
      </c>
      <c r="F33" s="41">
        <f>VLOOKUP($A33,'Unit Calculations'!$A$8:$Q$45,6)*'Cost Table'!$E$17</f>
        <v>66000</v>
      </c>
      <c r="G33" s="41">
        <f>VLOOKUP($A33,'Unit Calculations'!$A$8:$Q$45,13)*'Cost Table'!$E$21</f>
        <v>204336</v>
      </c>
      <c r="H33" s="41">
        <f>VLOOKUP($A33,'Unit Calculations'!$A$8:$Q$45,14)*'Cost Table'!$E$22</f>
        <v>87120</v>
      </c>
      <c r="I33" s="41">
        <f>VLOOKUP($A33,'Unit Calculations'!$A$8:$Q$45,15)*'Cost Table'!$E$18</f>
        <v>75000</v>
      </c>
      <c r="J33" s="41">
        <f>VLOOKUP($A33,'Unit Calculations'!$A$8:$Q$45,16)*'Cost Table'!$E$19</f>
        <v>25000</v>
      </c>
      <c r="K33" s="41">
        <f>VLOOKUP($A33,'Unit Calculations'!$A$8:$Q$45,17)*'Cost Table'!$E$20</f>
        <v>15000</v>
      </c>
      <c r="L33" s="41">
        <f>VLOOKUP(A33,'MBI Grant Data'!A31:E68,4)*'Cost Table'!$E$23</f>
        <v>949200</v>
      </c>
      <c r="N33" s="41">
        <f t="shared" si="0"/>
        <v>1867556</v>
      </c>
    </row>
    <row r="34" spans="1:14">
      <c r="A34" s="4" t="s">
        <v>28</v>
      </c>
      <c r="B34" s="41">
        <f>VLOOKUP($A34,'Unit Calculations'!$A$8:$Q$45,9)*'Cost Table'!$E$13</f>
        <v>34200</v>
      </c>
      <c r="C34" s="41">
        <f>VLOOKUP($A34,'Unit Calculations'!$A$8:$Q$45,10)*'Cost Table'!$E$14</f>
        <v>5130</v>
      </c>
      <c r="D34" s="41">
        <f>VLOOKUP($A34,'Unit Calculations'!$A$8:$Q$45,11)*'Cost Table'!$E$15</f>
        <v>34200</v>
      </c>
      <c r="E34" s="41">
        <f>VLOOKUP($A34,'Unit Calculations'!$A$8:$Q$45,12)*'Cost Table'!$E$16</f>
        <v>7280</v>
      </c>
      <c r="F34" s="41">
        <f>VLOOKUP($A34,'Unit Calculations'!$A$8:$Q$45,6)*'Cost Table'!$E$17</f>
        <v>26000</v>
      </c>
      <c r="G34" s="41">
        <f>VLOOKUP($A34,'Unit Calculations'!$A$8:$Q$45,13)*'Cost Table'!$E$21</f>
        <v>80784</v>
      </c>
      <c r="H34" s="41">
        <f>VLOOKUP($A34,'Unit Calculations'!$A$8:$Q$45,14)*'Cost Table'!$E$22</f>
        <v>34320</v>
      </c>
      <c r="I34" s="41">
        <f>VLOOKUP($A34,'Unit Calculations'!$A$8:$Q$45,15)*'Cost Table'!$E$18</f>
        <v>30000</v>
      </c>
      <c r="J34" s="41">
        <f>VLOOKUP($A34,'Unit Calculations'!$A$8:$Q$45,16)*'Cost Table'!$E$19</f>
        <v>25000</v>
      </c>
      <c r="K34" s="41">
        <f>VLOOKUP($A34,'Unit Calculations'!$A$8:$Q$45,17)*'Cost Table'!$E$20</f>
        <v>15000</v>
      </c>
      <c r="L34" s="41">
        <f>VLOOKUP(A34,'MBI Grant Data'!A32:E69,4)*'Cost Table'!$E$23</f>
        <v>376800</v>
      </c>
      <c r="N34" s="41">
        <f t="shared" si="0"/>
        <v>668714</v>
      </c>
    </row>
    <row r="35" spans="1:14">
      <c r="A35" s="4" t="s">
        <v>29</v>
      </c>
      <c r="B35" s="41">
        <f>VLOOKUP($A35,'Unit Calculations'!$A$8:$Q$45,9)*'Cost Table'!$E$13</f>
        <v>97800</v>
      </c>
      <c r="C35" s="41">
        <f>VLOOKUP($A35,'Unit Calculations'!$A$8:$Q$45,10)*'Cost Table'!$E$14</f>
        <v>14670</v>
      </c>
      <c r="D35" s="41">
        <f>VLOOKUP($A35,'Unit Calculations'!$A$8:$Q$45,11)*'Cost Table'!$E$15</f>
        <v>97800</v>
      </c>
      <c r="E35" s="41">
        <f>VLOOKUP($A35,'Unit Calculations'!$A$8:$Q$45,12)*'Cost Table'!$E$16</f>
        <v>15680</v>
      </c>
      <c r="F35" s="41">
        <f>VLOOKUP($A35,'Unit Calculations'!$A$8:$Q$45,6)*'Cost Table'!$E$17</f>
        <v>56000</v>
      </c>
      <c r="G35" s="41">
        <f>VLOOKUP($A35,'Unit Calculations'!$A$8:$Q$45,13)*'Cost Table'!$E$21</f>
        <v>171072</v>
      </c>
      <c r="H35" s="41">
        <f>VLOOKUP($A35,'Unit Calculations'!$A$8:$Q$45,14)*'Cost Table'!$E$22</f>
        <v>73920</v>
      </c>
      <c r="I35" s="41">
        <f>VLOOKUP($A35,'Unit Calculations'!$A$8:$Q$45,15)*'Cost Table'!$E$18</f>
        <v>60000</v>
      </c>
      <c r="J35" s="41">
        <f>VLOOKUP($A35,'Unit Calculations'!$A$8:$Q$45,16)*'Cost Table'!$E$19</f>
        <v>25000</v>
      </c>
      <c r="K35" s="41">
        <f>VLOOKUP($A35,'Unit Calculations'!$A$8:$Q$45,17)*'Cost Table'!$E$20</f>
        <v>15000</v>
      </c>
      <c r="L35" s="41">
        <f>VLOOKUP(A35,'MBI Grant Data'!A33:E70,4)*'Cost Table'!$E$23</f>
        <v>800000</v>
      </c>
      <c r="N35" s="41">
        <f t="shared" si="0"/>
        <v>1426942</v>
      </c>
    </row>
    <row r="36" spans="1:14">
      <c r="A36" s="4" t="s">
        <v>30</v>
      </c>
      <c r="B36" s="41">
        <f>VLOOKUP($A36,'Unit Calculations'!$A$8:$Q$45,9)*'Cost Table'!$E$13</f>
        <v>103200</v>
      </c>
      <c r="C36" s="41">
        <f>VLOOKUP($A36,'Unit Calculations'!$A$8:$Q$45,10)*'Cost Table'!$E$14</f>
        <v>15480</v>
      </c>
      <c r="D36" s="41">
        <f>VLOOKUP($A36,'Unit Calculations'!$A$8:$Q$45,11)*'Cost Table'!$E$15</f>
        <v>103200</v>
      </c>
      <c r="E36" s="41">
        <f>VLOOKUP($A36,'Unit Calculations'!$A$8:$Q$45,12)*'Cost Table'!$E$16</f>
        <v>16800</v>
      </c>
      <c r="F36" s="41">
        <f>VLOOKUP($A36,'Unit Calculations'!$A$8:$Q$45,6)*'Cost Table'!$E$17</f>
        <v>60000</v>
      </c>
      <c r="G36" s="41">
        <f>VLOOKUP($A36,'Unit Calculations'!$A$8:$Q$45,13)*'Cost Table'!$E$21</f>
        <v>192456</v>
      </c>
      <c r="H36" s="41">
        <f>VLOOKUP($A36,'Unit Calculations'!$A$8:$Q$45,14)*'Cost Table'!$E$22</f>
        <v>79200</v>
      </c>
      <c r="I36" s="41">
        <f>VLOOKUP($A36,'Unit Calculations'!$A$8:$Q$45,15)*'Cost Table'!$E$18</f>
        <v>60000</v>
      </c>
      <c r="J36" s="41">
        <f>VLOOKUP($A36,'Unit Calculations'!$A$8:$Q$45,16)*'Cost Table'!$E$19</f>
        <v>25000</v>
      </c>
      <c r="K36" s="41">
        <f>VLOOKUP($A36,'Unit Calculations'!$A$8:$Q$45,17)*'Cost Table'!$E$20</f>
        <v>15000</v>
      </c>
      <c r="L36" s="41">
        <f>VLOOKUP(A36,'MBI Grant Data'!A34:E71,4)*'Cost Table'!$E$23</f>
        <v>704800</v>
      </c>
      <c r="N36" s="41">
        <f t="shared" si="0"/>
        <v>1375136</v>
      </c>
    </row>
    <row r="37" spans="1:14">
      <c r="A37" s="4" t="s">
        <v>31</v>
      </c>
      <c r="B37" s="41">
        <f>VLOOKUP($A37,'Unit Calculations'!$A$8:$Q$45,9)*'Cost Table'!$E$13</f>
        <v>55800</v>
      </c>
      <c r="C37" s="41">
        <f>VLOOKUP($A37,'Unit Calculations'!$A$8:$Q$45,10)*'Cost Table'!$E$14</f>
        <v>8370</v>
      </c>
      <c r="D37" s="41">
        <f>VLOOKUP($A37,'Unit Calculations'!$A$8:$Q$45,11)*'Cost Table'!$E$15</f>
        <v>55800</v>
      </c>
      <c r="E37" s="41">
        <f>VLOOKUP($A37,'Unit Calculations'!$A$8:$Q$45,12)*'Cost Table'!$E$16</f>
        <v>8400</v>
      </c>
      <c r="F37" s="41">
        <f>VLOOKUP($A37,'Unit Calculations'!$A$8:$Q$45,6)*'Cost Table'!$E$17</f>
        <v>30000</v>
      </c>
      <c r="G37" s="41">
        <f>VLOOKUP($A37,'Unit Calculations'!$A$8:$Q$45,13)*'Cost Table'!$E$21</f>
        <v>95040</v>
      </c>
      <c r="H37" s="41">
        <f>VLOOKUP($A37,'Unit Calculations'!$A$8:$Q$45,14)*'Cost Table'!$E$22</f>
        <v>39600</v>
      </c>
      <c r="I37" s="41">
        <f>VLOOKUP($A37,'Unit Calculations'!$A$8:$Q$45,15)*'Cost Table'!$E$18</f>
        <v>30000</v>
      </c>
      <c r="J37" s="41">
        <f>VLOOKUP($A37,'Unit Calculations'!$A$8:$Q$45,16)*'Cost Table'!$E$19</f>
        <v>25000</v>
      </c>
      <c r="K37" s="41">
        <f>VLOOKUP($A37,'Unit Calculations'!$A$8:$Q$45,17)*'Cost Table'!$E$20</f>
        <v>15000</v>
      </c>
      <c r="L37" s="41">
        <f>VLOOKUP(A37,'MBI Grant Data'!A35:E72,4)*'Cost Table'!$E$23</f>
        <v>294000</v>
      </c>
      <c r="N37" s="41">
        <f t="shared" si="0"/>
        <v>657010</v>
      </c>
    </row>
    <row r="38" spans="1:14">
      <c r="A38" s="4" t="s">
        <v>32</v>
      </c>
      <c r="B38" s="41">
        <f>VLOOKUP($A38,'Unit Calculations'!$A$8:$Q$45,9)*'Cost Table'!$E$13</f>
        <v>126800</v>
      </c>
      <c r="C38" s="41">
        <f>VLOOKUP($A38,'Unit Calculations'!$A$8:$Q$45,10)*'Cost Table'!$E$14</f>
        <v>19020</v>
      </c>
      <c r="D38" s="41">
        <f>VLOOKUP($A38,'Unit Calculations'!$A$8:$Q$45,11)*'Cost Table'!$E$15</f>
        <v>126800</v>
      </c>
      <c r="E38" s="41">
        <f>VLOOKUP($A38,'Unit Calculations'!$A$8:$Q$45,12)*'Cost Table'!$E$16</f>
        <v>9520</v>
      </c>
      <c r="F38" s="41">
        <f>VLOOKUP($A38,'Unit Calculations'!$A$8:$Q$45,6)*'Cost Table'!$E$17</f>
        <v>34000</v>
      </c>
      <c r="G38" s="41">
        <f>VLOOKUP($A38,'Unit Calculations'!$A$8:$Q$45,13)*'Cost Table'!$E$21</f>
        <v>102168</v>
      </c>
      <c r="H38" s="41">
        <f>VLOOKUP($A38,'Unit Calculations'!$A$8:$Q$45,14)*'Cost Table'!$E$22</f>
        <v>44880</v>
      </c>
      <c r="I38" s="41">
        <f>VLOOKUP($A38,'Unit Calculations'!$A$8:$Q$45,15)*'Cost Table'!$E$18</f>
        <v>45000</v>
      </c>
      <c r="J38" s="41">
        <f>VLOOKUP($A38,'Unit Calculations'!$A$8:$Q$45,16)*'Cost Table'!$E$19</f>
        <v>25000</v>
      </c>
      <c r="K38" s="41">
        <f>VLOOKUP($A38,'Unit Calculations'!$A$8:$Q$45,17)*'Cost Table'!$E$20</f>
        <v>15000</v>
      </c>
      <c r="L38" s="41">
        <f>VLOOKUP(A38,'MBI Grant Data'!A36:E73,4)*'Cost Table'!$E$23</f>
        <v>540000</v>
      </c>
      <c r="N38" s="41">
        <f t="shared" si="0"/>
        <v>1088188</v>
      </c>
    </row>
    <row r="39" spans="1:14">
      <c r="A39" s="4" t="s">
        <v>33</v>
      </c>
      <c r="B39" s="41">
        <f>VLOOKUP($A39,'Unit Calculations'!$A$8:$Q$45,9)*'Cost Table'!$E$13</f>
        <v>80600</v>
      </c>
      <c r="C39" s="41">
        <f>VLOOKUP($A39,'Unit Calculations'!$A$8:$Q$45,10)*'Cost Table'!$E$14</f>
        <v>12090</v>
      </c>
      <c r="D39" s="41">
        <f>VLOOKUP($A39,'Unit Calculations'!$A$8:$Q$45,11)*'Cost Table'!$E$15</f>
        <v>80600</v>
      </c>
      <c r="E39" s="41">
        <f>VLOOKUP($A39,'Unit Calculations'!$A$8:$Q$45,12)*'Cost Table'!$E$16</f>
        <v>9520</v>
      </c>
      <c r="F39" s="41">
        <f>VLOOKUP($A39,'Unit Calculations'!$A$8:$Q$45,6)*'Cost Table'!$E$17</f>
        <v>34000</v>
      </c>
      <c r="G39" s="41">
        <f>VLOOKUP($A39,'Unit Calculations'!$A$8:$Q$45,13)*'Cost Table'!$E$21</f>
        <v>104544</v>
      </c>
      <c r="H39" s="41">
        <f>VLOOKUP($A39,'Unit Calculations'!$A$8:$Q$45,14)*'Cost Table'!$E$22</f>
        <v>44880</v>
      </c>
      <c r="I39" s="41">
        <f>VLOOKUP($A39,'Unit Calculations'!$A$8:$Q$45,15)*'Cost Table'!$E$18</f>
        <v>45000</v>
      </c>
      <c r="J39" s="41">
        <f>VLOOKUP($A39,'Unit Calculations'!$A$8:$Q$45,16)*'Cost Table'!$E$19</f>
        <v>25000</v>
      </c>
      <c r="K39" s="41">
        <f>VLOOKUP($A39,'Unit Calculations'!$A$8:$Q$45,17)*'Cost Table'!$E$20</f>
        <v>15000</v>
      </c>
      <c r="L39" s="41">
        <f>VLOOKUP(A39,'MBI Grant Data'!A37:E74,4)*'Cost Table'!$E$23</f>
        <v>347200</v>
      </c>
      <c r="N39" s="41">
        <f t="shared" si="0"/>
        <v>798434</v>
      </c>
    </row>
    <row r="40" spans="1:14">
      <c r="A40" s="4" t="s">
        <v>34</v>
      </c>
      <c r="B40" s="41">
        <f>VLOOKUP($A40,'Unit Calculations'!$A$8:$Q$45,9)*'Cost Table'!$E$13</f>
        <v>46200</v>
      </c>
      <c r="C40" s="41">
        <f>VLOOKUP($A40,'Unit Calculations'!$A$8:$Q$45,10)*'Cost Table'!$E$14</f>
        <v>6930</v>
      </c>
      <c r="D40" s="41">
        <f>VLOOKUP($A40,'Unit Calculations'!$A$8:$Q$45,11)*'Cost Table'!$E$15</f>
        <v>46200</v>
      </c>
      <c r="E40" s="41">
        <f>VLOOKUP($A40,'Unit Calculations'!$A$8:$Q$45,12)*'Cost Table'!$E$16</f>
        <v>5600</v>
      </c>
      <c r="F40" s="41">
        <f>VLOOKUP($A40,'Unit Calculations'!$A$8:$Q$45,6)*'Cost Table'!$E$17</f>
        <v>20000</v>
      </c>
      <c r="G40" s="41">
        <f>VLOOKUP($A40,'Unit Calculations'!$A$8:$Q$45,13)*'Cost Table'!$E$21</f>
        <v>61776</v>
      </c>
      <c r="H40" s="41">
        <f>VLOOKUP($A40,'Unit Calculations'!$A$8:$Q$45,14)*'Cost Table'!$E$22</f>
        <v>26400</v>
      </c>
      <c r="I40" s="41">
        <f>VLOOKUP($A40,'Unit Calculations'!$A$8:$Q$45,15)*'Cost Table'!$E$18</f>
        <v>30000</v>
      </c>
      <c r="J40" s="41">
        <f>VLOOKUP($A40,'Unit Calculations'!$A$8:$Q$45,16)*'Cost Table'!$E$19</f>
        <v>25000</v>
      </c>
      <c r="K40" s="41">
        <f>VLOOKUP($A40,'Unit Calculations'!$A$8:$Q$45,17)*'Cost Table'!$E$20</f>
        <v>15000</v>
      </c>
      <c r="L40" s="41">
        <f>VLOOKUP(A40,'MBI Grant Data'!A38:E75,4)*'Cost Table'!$E$23</f>
        <v>300000</v>
      </c>
      <c r="N40" s="41">
        <f t="shared" si="0"/>
        <v>583106</v>
      </c>
    </row>
    <row r="41" spans="1:14">
      <c r="A41" s="4" t="s">
        <v>35</v>
      </c>
      <c r="B41" s="41">
        <f>VLOOKUP($A41,'Unit Calculations'!$A$8:$Q$45,9)*'Cost Table'!$E$13</f>
        <v>58800</v>
      </c>
      <c r="C41" s="41">
        <f>VLOOKUP($A41,'Unit Calculations'!$A$8:$Q$45,10)*'Cost Table'!$E$14</f>
        <v>8820</v>
      </c>
      <c r="D41" s="41">
        <f>VLOOKUP($A41,'Unit Calculations'!$A$8:$Q$45,11)*'Cost Table'!$E$15</f>
        <v>58800</v>
      </c>
      <c r="E41" s="41">
        <f>VLOOKUP($A41,'Unit Calculations'!$A$8:$Q$45,12)*'Cost Table'!$E$16</f>
        <v>11760</v>
      </c>
      <c r="F41" s="41">
        <f>VLOOKUP($A41,'Unit Calculations'!$A$8:$Q$45,6)*'Cost Table'!$E$17</f>
        <v>42000</v>
      </c>
      <c r="G41" s="41">
        <f>VLOOKUP($A41,'Unit Calculations'!$A$8:$Q$45,13)*'Cost Table'!$E$21</f>
        <v>130680</v>
      </c>
      <c r="H41" s="41">
        <f>VLOOKUP($A41,'Unit Calculations'!$A$8:$Q$45,14)*'Cost Table'!$E$22</f>
        <v>55440</v>
      </c>
      <c r="I41" s="41">
        <f>VLOOKUP($A41,'Unit Calculations'!$A$8:$Q$45,15)*'Cost Table'!$E$18</f>
        <v>45000</v>
      </c>
      <c r="J41" s="41">
        <f>VLOOKUP($A41,'Unit Calculations'!$A$8:$Q$45,16)*'Cost Table'!$E$19</f>
        <v>25000</v>
      </c>
      <c r="K41" s="41">
        <f>VLOOKUP($A41,'Unit Calculations'!$A$8:$Q$45,17)*'Cost Table'!$E$20</f>
        <v>15000</v>
      </c>
      <c r="L41" s="41">
        <f>VLOOKUP(A41,'MBI Grant Data'!A39:E76,4)*'Cost Table'!$E$23</f>
        <v>628000</v>
      </c>
      <c r="N41" s="41">
        <f t="shared" si="0"/>
        <v>1079300</v>
      </c>
    </row>
    <row r="42" spans="1:14">
      <c r="A42" s="4" t="s">
        <v>36</v>
      </c>
      <c r="B42" s="41">
        <f>VLOOKUP($A42,'Unit Calculations'!$A$8:$Q$45,9)*'Cost Table'!$E$13</f>
        <v>40200</v>
      </c>
      <c r="C42" s="41">
        <f>VLOOKUP($A42,'Unit Calculations'!$A$8:$Q$45,10)*'Cost Table'!$E$14</f>
        <v>6030</v>
      </c>
      <c r="D42" s="41">
        <f>VLOOKUP($A42,'Unit Calculations'!$A$8:$Q$45,11)*'Cost Table'!$E$15</f>
        <v>40200</v>
      </c>
      <c r="E42" s="41">
        <f>VLOOKUP($A42,'Unit Calculations'!$A$8:$Q$45,12)*'Cost Table'!$E$16</f>
        <v>6720</v>
      </c>
      <c r="F42" s="41">
        <f>VLOOKUP($A42,'Unit Calculations'!$A$8:$Q$45,6)*'Cost Table'!$E$17</f>
        <v>24000</v>
      </c>
      <c r="G42" s="41">
        <f>VLOOKUP($A42,'Unit Calculations'!$A$8:$Q$45,13)*'Cost Table'!$E$21</f>
        <v>71280</v>
      </c>
      <c r="H42" s="41">
        <f>VLOOKUP($A42,'Unit Calculations'!$A$8:$Q$45,14)*'Cost Table'!$E$22</f>
        <v>31680</v>
      </c>
      <c r="I42" s="41">
        <f>VLOOKUP($A42,'Unit Calculations'!$A$8:$Q$45,15)*'Cost Table'!$E$18</f>
        <v>30000</v>
      </c>
      <c r="J42" s="41">
        <f>VLOOKUP($A42,'Unit Calculations'!$A$8:$Q$45,16)*'Cost Table'!$E$19</f>
        <v>25000</v>
      </c>
      <c r="K42" s="41">
        <f>VLOOKUP($A42,'Unit Calculations'!$A$8:$Q$45,17)*'Cost Table'!$E$20</f>
        <v>15000</v>
      </c>
      <c r="L42" s="41">
        <f>VLOOKUP(A42,'MBI Grant Data'!A40:E77,4)*'Cost Table'!$E$23</f>
        <v>224800</v>
      </c>
      <c r="N42" s="41">
        <f t="shared" si="0"/>
        <v>514910</v>
      </c>
    </row>
    <row r="43" spans="1:14">
      <c r="A43" s="4" t="s">
        <v>37</v>
      </c>
      <c r="B43" s="41">
        <f>VLOOKUP($A43,'Unit Calculations'!$A$8:$Q$45,9)*'Cost Table'!$E$13</f>
        <v>69200</v>
      </c>
      <c r="C43" s="41">
        <f>VLOOKUP($A43,'Unit Calculations'!$A$8:$Q$45,10)*'Cost Table'!$E$14</f>
        <v>10380</v>
      </c>
      <c r="D43" s="41">
        <f>VLOOKUP($A43,'Unit Calculations'!$A$8:$Q$45,11)*'Cost Table'!$E$15</f>
        <v>69200</v>
      </c>
      <c r="E43" s="41">
        <f>VLOOKUP($A43,'Unit Calculations'!$A$8:$Q$45,12)*'Cost Table'!$E$16</f>
        <v>10640</v>
      </c>
      <c r="F43" s="41">
        <f>VLOOKUP($A43,'Unit Calculations'!$A$8:$Q$45,6)*'Cost Table'!$E$17</f>
        <v>38000</v>
      </c>
      <c r="G43" s="41">
        <f>VLOOKUP($A43,'Unit Calculations'!$A$8:$Q$45,13)*'Cost Table'!$E$21</f>
        <v>118800</v>
      </c>
      <c r="H43" s="41">
        <f>VLOOKUP($A43,'Unit Calculations'!$A$8:$Q$45,14)*'Cost Table'!$E$22</f>
        <v>50160</v>
      </c>
      <c r="I43" s="41">
        <f>VLOOKUP($A43,'Unit Calculations'!$A$8:$Q$45,15)*'Cost Table'!$E$18</f>
        <v>45000</v>
      </c>
      <c r="J43" s="41">
        <f>VLOOKUP($A43,'Unit Calculations'!$A$8:$Q$45,16)*'Cost Table'!$E$19</f>
        <v>25000</v>
      </c>
      <c r="K43" s="41">
        <f>VLOOKUP($A43,'Unit Calculations'!$A$8:$Q$45,17)*'Cost Table'!$E$20</f>
        <v>15000</v>
      </c>
      <c r="L43" s="41">
        <f>VLOOKUP(A43,'MBI Grant Data'!A41:E78,4)*'Cost Table'!$E$23</f>
        <v>460000</v>
      </c>
      <c r="N43" s="41">
        <f t="shared" si="0"/>
        <v>911380</v>
      </c>
    </row>
    <row r="44" spans="1:14">
      <c r="A44" s="4" t="s">
        <v>38</v>
      </c>
      <c r="B44" s="41">
        <f>VLOOKUP($A44,'Unit Calculations'!$A$8:$Q$45,9)*'Cost Table'!$E$13</f>
        <v>74800</v>
      </c>
      <c r="C44" s="41">
        <f>VLOOKUP($A44,'Unit Calculations'!$A$8:$Q$45,10)*'Cost Table'!$E$14</f>
        <v>11220</v>
      </c>
      <c r="D44" s="41">
        <f>VLOOKUP($A44,'Unit Calculations'!$A$8:$Q$45,11)*'Cost Table'!$E$15</f>
        <v>74800</v>
      </c>
      <c r="E44" s="41">
        <f>VLOOKUP($A44,'Unit Calculations'!$A$8:$Q$45,12)*'Cost Table'!$E$16</f>
        <v>13440</v>
      </c>
      <c r="F44" s="41">
        <f>VLOOKUP($A44,'Unit Calculations'!$A$8:$Q$45,6)*'Cost Table'!$E$17</f>
        <v>48000</v>
      </c>
      <c r="G44" s="41">
        <f>VLOOKUP($A44,'Unit Calculations'!$A$8:$Q$45,13)*'Cost Table'!$E$21</f>
        <v>152064</v>
      </c>
      <c r="H44" s="41">
        <f>VLOOKUP($A44,'Unit Calculations'!$A$8:$Q$45,14)*'Cost Table'!$E$22</f>
        <v>63360</v>
      </c>
      <c r="I44" s="41">
        <f>VLOOKUP($A44,'Unit Calculations'!$A$8:$Q$45,15)*'Cost Table'!$E$18</f>
        <v>45000</v>
      </c>
      <c r="J44" s="41">
        <f>VLOOKUP($A44,'Unit Calculations'!$A$8:$Q$45,16)*'Cost Table'!$E$19</f>
        <v>25000</v>
      </c>
      <c r="K44" s="41">
        <f>VLOOKUP($A44,'Unit Calculations'!$A$8:$Q$45,17)*'Cost Table'!$E$20</f>
        <v>15000</v>
      </c>
      <c r="L44" s="41">
        <f>VLOOKUP(A44,'MBI Grant Data'!A42:E79,4)*'Cost Table'!$E$23</f>
        <v>524000</v>
      </c>
      <c r="N44" s="41">
        <f t="shared" si="0"/>
        <v>1046684</v>
      </c>
    </row>
    <row r="45" spans="1:14">
      <c r="A45" s="4" t="s">
        <v>39</v>
      </c>
      <c r="B45" s="41">
        <f>VLOOKUP($A45,'Unit Calculations'!$A$8:$Q$45,9)*'Cost Table'!$E$13</f>
        <v>95400</v>
      </c>
      <c r="C45" s="41">
        <f>VLOOKUP($A45,'Unit Calculations'!$A$8:$Q$45,10)*'Cost Table'!$E$14</f>
        <v>14310</v>
      </c>
      <c r="D45" s="41">
        <f>VLOOKUP($A45,'Unit Calculations'!$A$8:$Q$45,11)*'Cost Table'!$E$15</f>
        <v>95400</v>
      </c>
      <c r="E45" s="41">
        <f>VLOOKUP($A45,'Unit Calculations'!$A$8:$Q$45,12)*'Cost Table'!$E$16</f>
        <v>15120</v>
      </c>
      <c r="F45" s="41">
        <f>VLOOKUP($A45,'Unit Calculations'!$A$8:$Q$45,6)*'Cost Table'!$E$17</f>
        <v>54000</v>
      </c>
      <c r="G45" s="41">
        <f>VLOOKUP($A45,'Unit Calculations'!$A$8:$Q$45,13)*'Cost Table'!$E$21</f>
        <v>168696</v>
      </c>
      <c r="H45" s="41">
        <f>VLOOKUP($A45,'Unit Calculations'!$A$8:$Q$45,14)*'Cost Table'!$E$22</f>
        <v>71280</v>
      </c>
      <c r="I45" s="41">
        <f>VLOOKUP($A45,'Unit Calculations'!$A$8:$Q$45,15)*'Cost Table'!$E$18</f>
        <v>60000</v>
      </c>
      <c r="J45" s="41">
        <f>VLOOKUP($A45,'Unit Calculations'!$A$8:$Q$45,16)*'Cost Table'!$E$19</f>
        <v>25000</v>
      </c>
      <c r="K45" s="41">
        <f>VLOOKUP($A45,'Unit Calculations'!$A$8:$Q$45,17)*'Cost Table'!$E$20</f>
        <v>15000</v>
      </c>
      <c r="L45" s="41">
        <f>VLOOKUP(A45,'MBI Grant Data'!A43:E80,4)*'Cost Table'!$E$23</f>
        <v>649200</v>
      </c>
      <c r="N45" s="41">
        <f t="shared" si="0"/>
        <v>1263406</v>
      </c>
    </row>
    <row r="47" spans="1:14">
      <c r="A47" s="44" t="s">
        <v>40</v>
      </c>
      <c r="B47" s="41">
        <f>SUM(B8:B45)</f>
        <v>3066800</v>
      </c>
      <c r="C47" s="41">
        <f t="shared" ref="C47:L47" si="1">SUM(C8:C45)</f>
        <v>460020</v>
      </c>
      <c r="D47" s="41">
        <f t="shared" si="1"/>
        <v>3066800</v>
      </c>
      <c r="E47" s="41">
        <f t="shared" si="1"/>
        <v>438480</v>
      </c>
      <c r="F47" s="41">
        <f t="shared" si="1"/>
        <v>1566000</v>
      </c>
      <c r="G47" s="41">
        <f t="shared" si="1"/>
        <v>4885056</v>
      </c>
      <c r="H47" s="41">
        <f t="shared" si="1"/>
        <v>2067120</v>
      </c>
      <c r="I47" s="41">
        <f t="shared" si="1"/>
        <v>1680000</v>
      </c>
      <c r="J47" s="41">
        <f t="shared" si="1"/>
        <v>950000</v>
      </c>
      <c r="K47" s="41">
        <f t="shared" si="1"/>
        <v>570000</v>
      </c>
      <c r="L47" s="41">
        <f t="shared" si="1"/>
        <v>20262000</v>
      </c>
      <c r="N47" s="41">
        <f>SUM(N8:N45)</f>
        <v>39012276</v>
      </c>
    </row>
    <row r="50" spans="1:2">
      <c r="A50" t="s">
        <v>83</v>
      </c>
      <c r="B50" s="8">
        <f>+SUM(I47:K47)+B47</f>
        <v>6266800</v>
      </c>
    </row>
    <row r="51" spans="1:2">
      <c r="A51" t="s">
        <v>102</v>
      </c>
      <c r="B51" s="8">
        <f>+SUM(C47:E47)+H47</f>
        <v>6032420</v>
      </c>
    </row>
    <row r="52" spans="1:2">
      <c r="A52" t="s">
        <v>101</v>
      </c>
      <c r="B52" s="8">
        <f>+F47+G47</f>
        <v>6451056</v>
      </c>
    </row>
  </sheetData>
  <mergeCells count="6">
    <mergeCell ref="A3:F3"/>
    <mergeCell ref="B5:B6"/>
    <mergeCell ref="I5:K6"/>
    <mergeCell ref="C5:H6"/>
    <mergeCell ref="N5:N6"/>
    <mergeCell ref="L5:L6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"/>
  <sheetViews>
    <sheetView topLeftCell="A2" zoomScale="150" zoomScaleNormal="150" zoomScalePageLayoutView="150" workbookViewId="0">
      <selection activeCell="A5" sqref="A5:XFD7"/>
    </sheetView>
  </sheetViews>
  <sheetFormatPr baseColWidth="10" defaultRowHeight="15" x14ac:dyDescent="0"/>
  <cols>
    <col min="13" max="13" width="3.33203125" customWidth="1"/>
    <col min="14" max="14" width="11.33203125" bestFit="1" customWidth="1"/>
  </cols>
  <sheetData>
    <row r="1" spans="1:17" ht="26">
      <c r="A1" s="29" t="s">
        <v>117</v>
      </c>
      <c r="B1" s="13"/>
      <c r="C1" s="13"/>
      <c r="D1" s="13"/>
      <c r="E1" s="13"/>
      <c r="F1" s="13"/>
      <c r="G1" s="9"/>
    </row>
    <row r="2" spans="1:17" s="31" customFormat="1" ht="18">
      <c r="A2" s="30" t="s">
        <v>78</v>
      </c>
    </row>
    <row r="3" spans="1:17" s="31" customFormat="1" ht="6" customHeight="1">
      <c r="A3" s="63"/>
      <c r="B3" s="63"/>
      <c r="C3" s="63"/>
      <c r="D3" s="63"/>
      <c r="E3" s="63"/>
      <c r="F3" s="63"/>
      <c r="G3" s="32"/>
      <c r="H3" s="32"/>
      <c r="I3" s="32"/>
      <c r="J3" s="32"/>
      <c r="K3" s="32"/>
      <c r="L3" s="32"/>
      <c r="M3" s="32"/>
      <c r="N3" s="32"/>
      <c r="O3" s="33"/>
      <c r="P3" s="33"/>
      <c r="Q3" s="33"/>
    </row>
    <row r="5" spans="1:17">
      <c r="A5" s="40"/>
      <c r="B5" s="72" t="s">
        <v>86</v>
      </c>
      <c r="C5" s="73" t="s">
        <v>106</v>
      </c>
      <c r="D5" s="73"/>
      <c r="E5" s="73"/>
      <c r="F5" s="73"/>
      <c r="G5" s="73"/>
      <c r="H5" s="73"/>
      <c r="I5" s="73" t="s">
        <v>105</v>
      </c>
      <c r="J5" s="73"/>
      <c r="K5" s="73"/>
      <c r="L5" s="73" t="s">
        <v>82</v>
      </c>
      <c r="M5" s="40"/>
      <c r="N5" s="73" t="s">
        <v>107</v>
      </c>
    </row>
    <row r="6" spans="1:17">
      <c r="A6" s="40"/>
      <c r="B6" s="72"/>
      <c r="C6" s="73"/>
      <c r="D6" s="73"/>
      <c r="E6" s="73"/>
      <c r="F6" s="73"/>
      <c r="G6" s="73"/>
      <c r="H6" s="73"/>
      <c r="I6" s="73"/>
      <c r="J6" s="73"/>
      <c r="K6" s="73"/>
      <c r="L6" s="73"/>
      <c r="M6" s="40"/>
      <c r="N6" s="73"/>
    </row>
    <row r="7" spans="1:17">
      <c r="A7" s="39" t="s">
        <v>0</v>
      </c>
      <c r="B7" s="40" t="s">
        <v>62</v>
      </c>
      <c r="C7" s="40" t="s">
        <v>64</v>
      </c>
      <c r="D7" s="40" t="s">
        <v>99</v>
      </c>
      <c r="E7" s="40" t="s">
        <v>44</v>
      </c>
      <c r="F7" s="40" t="s">
        <v>100</v>
      </c>
      <c r="G7" s="40" t="s">
        <v>101</v>
      </c>
      <c r="H7" s="40" t="s">
        <v>102</v>
      </c>
      <c r="I7" s="40" t="s">
        <v>103</v>
      </c>
      <c r="J7" s="40" t="s">
        <v>104</v>
      </c>
      <c r="K7" s="40" t="s">
        <v>53</v>
      </c>
      <c r="L7" s="40" t="s">
        <v>110</v>
      </c>
      <c r="M7" s="40"/>
      <c r="N7" s="40"/>
    </row>
    <row r="8" spans="1:17">
      <c r="A8" s="38" t="s">
        <v>2</v>
      </c>
      <c r="B8" s="41">
        <f>VLOOKUP($A8,'Unit Calculations'!$A$8:$Q$45,9)*'Cost Table'!$F$13</f>
        <v>61200</v>
      </c>
      <c r="C8" s="41">
        <f>VLOOKUP($A8,'Unit Calculations'!$A$8:$Q$45,10)*'Cost Table'!$F$14</f>
        <v>15300</v>
      </c>
      <c r="D8" s="41">
        <f>VLOOKUP($A8,'Unit Calculations'!$A$8:$Q$45,11)*'Cost Table'!$F$15</f>
        <v>153000</v>
      </c>
      <c r="E8" s="41">
        <f>VLOOKUP($A8,'Unit Calculations'!$A$8:$Q$45,12)*'Cost Table'!$F$16</f>
        <v>66000</v>
      </c>
      <c r="F8" s="41">
        <f>VLOOKUP($A8,'Unit Calculations'!$A$8:$Q$45,6)*'Cost Table'!$F$17</f>
        <v>16500</v>
      </c>
      <c r="G8" s="41">
        <f>VLOOKUP($A8,'Unit Calculations'!$A$8:$Q$45,13)*'Cost Table'!$F$21</f>
        <v>356000</v>
      </c>
      <c r="H8" s="41">
        <f>VLOOKUP($A8,'Unit Calculations'!$A$8:$Q$45,14)*'Cost Table'!$F$22</f>
        <v>132000</v>
      </c>
      <c r="I8" s="41">
        <f>VLOOKUP($A8,'Unit Calculations'!$A$8:$Q$45,15)*'Cost Table'!$F$18</f>
        <v>5000</v>
      </c>
      <c r="J8" s="41">
        <f>VLOOKUP($A8,'Unit Calculations'!$A$8:$Q$45,16)*'Cost Table'!$F$19</f>
        <v>5000</v>
      </c>
      <c r="K8" s="41">
        <f>VLOOKUP($A8,'Unit Calculations'!$A$8:$Q$45,17)*'Cost Table'!$F$20</f>
        <v>7000</v>
      </c>
      <c r="L8" s="41">
        <f>VLOOKUP(A8,'MBI Grant Data'!A6:E43,4)*'Cost Table'!$F$23</f>
        <v>17430</v>
      </c>
      <c r="N8" s="41">
        <f>SUM(B8:L8)</f>
        <v>834430</v>
      </c>
    </row>
    <row r="9" spans="1:17">
      <c r="A9" s="4" t="s">
        <v>3</v>
      </c>
      <c r="B9" s="41">
        <f>VLOOKUP($A9,'Unit Calculations'!$A$8:$Q$45,9)*'Cost Table'!$F$13</f>
        <v>136800</v>
      </c>
      <c r="C9" s="41">
        <f>VLOOKUP($A9,'Unit Calculations'!$A$8:$Q$45,10)*'Cost Table'!$F$14</f>
        <v>34200</v>
      </c>
      <c r="D9" s="41">
        <f>VLOOKUP($A9,'Unit Calculations'!$A$8:$Q$45,11)*'Cost Table'!$F$15</f>
        <v>342000</v>
      </c>
      <c r="E9" s="41">
        <f>VLOOKUP($A9,'Unit Calculations'!$A$8:$Q$45,12)*'Cost Table'!$F$16</f>
        <v>106000</v>
      </c>
      <c r="F9" s="41">
        <f>VLOOKUP($A9,'Unit Calculations'!$A$8:$Q$45,6)*'Cost Table'!$F$17</f>
        <v>26500</v>
      </c>
      <c r="G9" s="41">
        <f>VLOOKUP($A9,'Unit Calculations'!$A$8:$Q$45,13)*'Cost Table'!$F$21</f>
        <v>548000</v>
      </c>
      <c r="H9" s="41">
        <f>VLOOKUP($A9,'Unit Calculations'!$A$8:$Q$45,14)*'Cost Table'!$F$22</f>
        <v>212000</v>
      </c>
      <c r="I9" s="41">
        <f>VLOOKUP($A9,'Unit Calculations'!$A$8:$Q$45,15)*'Cost Table'!$F$18</f>
        <v>7000</v>
      </c>
      <c r="J9" s="41">
        <f>VLOOKUP($A9,'Unit Calculations'!$A$8:$Q$45,16)*'Cost Table'!$F$19</f>
        <v>5000</v>
      </c>
      <c r="K9" s="41">
        <f>VLOOKUP($A9,'Unit Calculations'!$A$8:$Q$45,17)*'Cost Table'!$F$20</f>
        <v>7000</v>
      </c>
      <c r="L9" s="41">
        <f>VLOOKUP(A9,'MBI Grant Data'!A7:E44,4)*'Cost Table'!$F$23</f>
        <v>35600</v>
      </c>
      <c r="N9" s="41">
        <f t="shared" ref="N9:N45" si="0">SUM(B9:L9)</f>
        <v>1460100</v>
      </c>
    </row>
    <row r="10" spans="1:17">
      <c r="A10" s="4" t="s">
        <v>4</v>
      </c>
      <c r="B10" s="41">
        <f>VLOOKUP($A10,'Unit Calculations'!$A$8:$Q$45,9)*'Cost Table'!$F$13</f>
        <v>44100</v>
      </c>
      <c r="C10" s="41">
        <f>VLOOKUP($A10,'Unit Calculations'!$A$8:$Q$45,10)*'Cost Table'!$F$14</f>
        <v>11025</v>
      </c>
      <c r="D10" s="41">
        <f>VLOOKUP($A10,'Unit Calculations'!$A$8:$Q$45,11)*'Cost Table'!$F$15</f>
        <v>110250</v>
      </c>
      <c r="E10" s="41">
        <f>VLOOKUP($A10,'Unit Calculations'!$A$8:$Q$45,12)*'Cost Table'!$F$16</f>
        <v>48000</v>
      </c>
      <c r="F10" s="41">
        <f>VLOOKUP($A10,'Unit Calculations'!$A$8:$Q$45,6)*'Cost Table'!$F$17</f>
        <v>12000</v>
      </c>
      <c r="G10" s="41">
        <f>VLOOKUP($A10,'Unit Calculations'!$A$8:$Q$45,13)*'Cost Table'!$F$21</f>
        <v>256000</v>
      </c>
      <c r="H10" s="41">
        <f>VLOOKUP($A10,'Unit Calculations'!$A$8:$Q$45,14)*'Cost Table'!$F$22</f>
        <v>96000</v>
      </c>
      <c r="I10" s="41">
        <f>VLOOKUP($A10,'Unit Calculations'!$A$8:$Q$45,15)*'Cost Table'!$F$18</f>
        <v>3000</v>
      </c>
      <c r="J10" s="41">
        <f>VLOOKUP($A10,'Unit Calculations'!$A$8:$Q$45,16)*'Cost Table'!$F$19</f>
        <v>5000</v>
      </c>
      <c r="K10" s="41">
        <f>VLOOKUP($A10,'Unit Calculations'!$A$8:$Q$45,17)*'Cost Table'!$F$20</f>
        <v>7000</v>
      </c>
      <c r="L10" s="41">
        <f>VLOOKUP(A10,'MBI Grant Data'!A8:E45,4)*'Cost Table'!$F$23</f>
        <v>13850</v>
      </c>
      <c r="N10" s="41">
        <f t="shared" si="0"/>
        <v>606225</v>
      </c>
    </row>
    <row r="11" spans="1:17">
      <c r="A11" s="4" t="s">
        <v>5</v>
      </c>
      <c r="B11" s="41">
        <f>VLOOKUP($A11,'Unit Calculations'!$A$8:$Q$45,9)*'Cost Table'!$F$13</f>
        <v>44100</v>
      </c>
      <c r="C11" s="41">
        <f>VLOOKUP($A11,'Unit Calculations'!$A$8:$Q$45,10)*'Cost Table'!$F$14</f>
        <v>11025</v>
      </c>
      <c r="D11" s="41">
        <f>VLOOKUP($A11,'Unit Calculations'!$A$8:$Q$45,11)*'Cost Table'!$F$15</f>
        <v>110250</v>
      </c>
      <c r="E11" s="41">
        <f>VLOOKUP($A11,'Unit Calculations'!$A$8:$Q$45,12)*'Cost Table'!$F$16</f>
        <v>46000</v>
      </c>
      <c r="F11" s="41">
        <f>VLOOKUP($A11,'Unit Calculations'!$A$8:$Q$45,6)*'Cost Table'!$F$17</f>
        <v>11500</v>
      </c>
      <c r="G11" s="41">
        <f>VLOOKUP($A11,'Unit Calculations'!$A$8:$Q$45,13)*'Cost Table'!$F$21</f>
        <v>240000</v>
      </c>
      <c r="H11" s="41">
        <f>VLOOKUP($A11,'Unit Calculations'!$A$8:$Q$45,14)*'Cost Table'!$F$22</f>
        <v>92000</v>
      </c>
      <c r="I11" s="41">
        <f>VLOOKUP($A11,'Unit Calculations'!$A$8:$Q$45,15)*'Cost Table'!$F$18</f>
        <v>3000</v>
      </c>
      <c r="J11" s="41">
        <f>VLOOKUP($A11,'Unit Calculations'!$A$8:$Q$45,16)*'Cost Table'!$F$19</f>
        <v>5000</v>
      </c>
      <c r="K11" s="41">
        <f>VLOOKUP($A11,'Unit Calculations'!$A$8:$Q$45,17)*'Cost Table'!$F$20</f>
        <v>7000</v>
      </c>
      <c r="L11" s="41">
        <f>VLOOKUP(A11,'MBI Grant Data'!A9:E46,4)*'Cost Table'!$F$23</f>
        <v>17830</v>
      </c>
      <c r="N11" s="41">
        <f t="shared" si="0"/>
        <v>587705</v>
      </c>
    </row>
    <row r="12" spans="1:17">
      <c r="A12" s="4" t="s">
        <v>6</v>
      </c>
      <c r="B12" s="41">
        <f>VLOOKUP($A12,'Unit Calculations'!$A$8:$Q$45,9)*'Cost Table'!$F$13</f>
        <v>45100</v>
      </c>
      <c r="C12" s="41">
        <f>VLOOKUP($A12,'Unit Calculations'!$A$8:$Q$45,10)*'Cost Table'!$F$14</f>
        <v>11275</v>
      </c>
      <c r="D12" s="41">
        <f>VLOOKUP($A12,'Unit Calculations'!$A$8:$Q$45,11)*'Cost Table'!$F$15</f>
        <v>112750</v>
      </c>
      <c r="E12" s="41">
        <f>VLOOKUP($A12,'Unit Calculations'!$A$8:$Q$45,12)*'Cost Table'!$F$16</f>
        <v>42000</v>
      </c>
      <c r="F12" s="41">
        <f>VLOOKUP($A12,'Unit Calculations'!$A$8:$Q$45,6)*'Cost Table'!$F$17</f>
        <v>10500</v>
      </c>
      <c r="G12" s="41">
        <f>VLOOKUP($A12,'Unit Calculations'!$A$8:$Q$45,13)*'Cost Table'!$F$21</f>
        <v>220000</v>
      </c>
      <c r="H12" s="41">
        <f>VLOOKUP($A12,'Unit Calculations'!$A$8:$Q$45,14)*'Cost Table'!$F$22</f>
        <v>84000</v>
      </c>
      <c r="I12" s="41">
        <f>VLOOKUP($A12,'Unit Calculations'!$A$8:$Q$45,15)*'Cost Table'!$F$18</f>
        <v>3000</v>
      </c>
      <c r="J12" s="41">
        <f>VLOOKUP($A12,'Unit Calculations'!$A$8:$Q$45,16)*'Cost Table'!$F$19</f>
        <v>5000</v>
      </c>
      <c r="K12" s="41">
        <f>VLOOKUP($A12,'Unit Calculations'!$A$8:$Q$45,17)*'Cost Table'!$F$20</f>
        <v>7000</v>
      </c>
      <c r="L12" s="41">
        <f>VLOOKUP(A12,'MBI Grant Data'!A10:E47,4)*'Cost Table'!$F$23</f>
        <v>13200</v>
      </c>
      <c r="N12" s="41">
        <f t="shared" si="0"/>
        <v>553825</v>
      </c>
    </row>
    <row r="13" spans="1:17">
      <c r="A13" s="4" t="s">
        <v>7</v>
      </c>
      <c r="B13" s="41">
        <f>VLOOKUP($A13,'Unit Calculations'!$A$8:$Q$45,9)*'Cost Table'!$F$13</f>
        <v>60300</v>
      </c>
      <c r="C13" s="41">
        <f>VLOOKUP($A13,'Unit Calculations'!$A$8:$Q$45,10)*'Cost Table'!$F$14</f>
        <v>15075</v>
      </c>
      <c r="D13" s="41">
        <f>VLOOKUP($A13,'Unit Calculations'!$A$8:$Q$45,11)*'Cost Table'!$F$15</f>
        <v>150750</v>
      </c>
      <c r="E13" s="41">
        <f>VLOOKUP($A13,'Unit Calculations'!$A$8:$Q$45,12)*'Cost Table'!$F$16</f>
        <v>66000</v>
      </c>
      <c r="F13" s="41">
        <f>VLOOKUP($A13,'Unit Calculations'!$A$8:$Q$45,6)*'Cost Table'!$F$17</f>
        <v>16500</v>
      </c>
      <c r="G13" s="41">
        <f>VLOOKUP($A13,'Unit Calculations'!$A$8:$Q$45,13)*'Cost Table'!$F$21</f>
        <v>344000</v>
      </c>
      <c r="H13" s="41">
        <f>VLOOKUP($A13,'Unit Calculations'!$A$8:$Q$45,14)*'Cost Table'!$F$22</f>
        <v>132000</v>
      </c>
      <c r="I13" s="41">
        <f>VLOOKUP($A13,'Unit Calculations'!$A$8:$Q$45,15)*'Cost Table'!$F$18</f>
        <v>5000</v>
      </c>
      <c r="J13" s="41">
        <f>VLOOKUP($A13,'Unit Calculations'!$A$8:$Q$45,16)*'Cost Table'!$F$19</f>
        <v>5000</v>
      </c>
      <c r="K13" s="41">
        <f>VLOOKUP($A13,'Unit Calculations'!$A$8:$Q$45,17)*'Cost Table'!$F$20</f>
        <v>7000</v>
      </c>
      <c r="L13" s="41">
        <f>VLOOKUP(A13,'MBI Grant Data'!A11:E48,4)*'Cost Table'!$F$23</f>
        <v>18020</v>
      </c>
      <c r="N13" s="41">
        <f t="shared" si="0"/>
        <v>819645</v>
      </c>
    </row>
    <row r="14" spans="1:17">
      <c r="A14" s="4" t="s">
        <v>8</v>
      </c>
      <c r="B14" s="41">
        <f>VLOOKUP($A14,'Unit Calculations'!$A$8:$Q$45,9)*'Cost Table'!$F$13</f>
        <v>34800</v>
      </c>
      <c r="C14" s="41">
        <f>VLOOKUP($A14,'Unit Calculations'!$A$8:$Q$45,10)*'Cost Table'!$F$14</f>
        <v>8700</v>
      </c>
      <c r="D14" s="41">
        <f>VLOOKUP($A14,'Unit Calculations'!$A$8:$Q$45,11)*'Cost Table'!$F$15</f>
        <v>87000</v>
      </c>
      <c r="E14" s="41">
        <f>VLOOKUP($A14,'Unit Calculations'!$A$8:$Q$45,12)*'Cost Table'!$F$16</f>
        <v>44000</v>
      </c>
      <c r="F14" s="41">
        <f>VLOOKUP($A14,'Unit Calculations'!$A$8:$Q$45,6)*'Cost Table'!$F$17</f>
        <v>11000</v>
      </c>
      <c r="G14" s="41">
        <f>VLOOKUP($A14,'Unit Calculations'!$A$8:$Q$45,13)*'Cost Table'!$F$21</f>
        <v>228000</v>
      </c>
      <c r="H14" s="41">
        <f>VLOOKUP($A14,'Unit Calculations'!$A$8:$Q$45,14)*'Cost Table'!$F$22</f>
        <v>88000</v>
      </c>
      <c r="I14" s="41">
        <f>VLOOKUP($A14,'Unit Calculations'!$A$8:$Q$45,15)*'Cost Table'!$F$18</f>
        <v>3000</v>
      </c>
      <c r="J14" s="41">
        <f>VLOOKUP($A14,'Unit Calculations'!$A$8:$Q$45,16)*'Cost Table'!$F$19</f>
        <v>5000</v>
      </c>
      <c r="K14" s="41">
        <f>VLOOKUP($A14,'Unit Calculations'!$A$8:$Q$45,17)*'Cost Table'!$F$20</f>
        <v>7000</v>
      </c>
      <c r="L14" s="41">
        <f>VLOOKUP(A14,'MBI Grant Data'!A12:E49,4)*'Cost Table'!$F$23</f>
        <v>12750</v>
      </c>
      <c r="N14" s="41">
        <f t="shared" si="0"/>
        <v>529250</v>
      </c>
    </row>
    <row r="15" spans="1:17">
      <c r="A15" s="4" t="s">
        <v>9</v>
      </c>
      <c r="B15" s="41">
        <f>VLOOKUP($A15,'Unit Calculations'!$A$8:$Q$45,9)*'Cost Table'!$F$13</f>
        <v>1500</v>
      </c>
      <c r="C15" s="41">
        <f>VLOOKUP($A15,'Unit Calculations'!$A$8:$Q$45,10)*'Cost Table'!$F$14</f>
        <v>375</v>
      </c>
      <c r="D15" s="41">
        <f>VLOOKUP($A15,'Unit Calculations'!$A$8:$Q$45,11)*'Cost Table'!$F$15</f>
        <v>3750</v>
      </c>
      <c r="E15" s="41">
        <f>VLOOKUP($A15,'Unit Calculations'!$A$8:$Q$45,12)*'Cost Table'!$F$16</f>
        <v>40000</v>
      </c>
      <c r="F15" s="41">
        <f>VLOOKUP($A15,'Unit Calculations'!$A$8:$Q$45,6)*'Cost Table'!$F$17</f>
        <v>10000</v>
      </c>
      <c r="G15" s="41">
        <f>VLOOKUP($A15,'Unit Calculations'!$A$8:$Q$45,13)*'Cost Table'!$F$21</f>
        <v>220000</v>
      </c>
      <c r="H15" s="41">
        <f>VLOOKUP($A15,'Unit Calculations'!$A$8:$Q$45,14)*'Cost Table'!$F$22</f>
        <v>80000</v>
      </c>
      <c r="I15" s="41">
        <f>VLOOKUP($A15,'Unit Calculations'!$A$8:$Q$45,15)*'Cost Table'!$F$18</f>
        <v>3000</v>
      </c>
      <c r="J15" s="41">
        <f>VLOOKUP($A15,'Unit Calculations'!$A$8:$Q$45,16)*'Cost Table'!$F$19</f>
        <v>5000</v>
      </c>
      <c r="K15" s="41">
        <f>VLOOKUP($A15,'Unit Calculations'!$A$8:$Q$45,17)*'Cost Table'!$F$20</f>
        <v>7000</v>
      </c>
      <c r="L15" s="41">
        <f>VLOOKUP(A15,'MBI Grant Data'!A13:E50,4)*'Cost Table'!$F$23</f>
        <v>18370</v>
      </c>
      <c r="N15" s="41">
        <f t="shared" si="0"/>
        <v>388995</v>
      </c>
    </row>
    <row r="16" spans="1:17">
      <c r="A16" s="4" t="s">
        <v>10</v>
      </c>
      <c r="B16" s="41">
        <f>VLOOKUP($A16,'Unit Calculations'!$A$8:$Q$45,9)*'Cost Table'!$F$13</f>
        <v>28500</v>
      </c>
      <c r="C16" s="41">
        <f>VLOOKUP($A16,'Unit Calculations'!$A$8:$Q$45,10)*'Cost Table'!$F$14</f>
        <v>7125</v>
      </c>
      <c r="D16" s="41">
        <f>VLOOKUP($A16,'Unit Calculations'!$A$8:$Q$45,11)*'Cost Table'!$F$15</f>
        <v>71250</v>
      </c>
      <c r="E16" s="41">
        <f>VLOOKUP($A16,'Unit Calculations'!$A$8:$Q$45,12)*'Cost Table'!$F$16</f>
        <v>32000</v>
      </c>
      <c r="F16" s="41">
        <f>VLOOKUP($A16,'Unit Calculations'!$A$8:$Q$45,6)*'Cost Table'!$F$17</f>
        <v>8000</v>
      </c>
      <c r="G16" s="41">
        <f>VLOOKUP($A16,'Unit Calculations'!$A$8:$Q$45,13)*'Cost Table'!$F$21</f>
        <v>168000</v>
      </c>
      <c r="H16" s="41">
        <f>VLOOKUP($A16,'Unit Calculations'!$A$8:$Q$45,14)*'Cost Table'!$F$22</f>
        <v>64000</v>
      </c>
      <c r="I16" s="41">
        <f>VLOOKUP($A16,'Unit Calculations'!$A$8:$Q$45,15)*'Cost Table'!$F$18</f>
        <v>2000</v>
      </c>
      <c r="J16" s="41">
        <f>VLOOKUP($A16,'Unit Calculations'!$A$8:$Q$45,16)*'Cost Table'!$F$19</f>
        <v>5000</v>
      </c>
      <c r="K16" s="41">
        <f>VLOOKUP($A16,'Unit Calculations'!$A$8:$Q$45,17)*'Cost Table'!$F$20</f>
        <v>7000</v>
      </c>
      <c r="L16" s="41">
        <f>VLOOKUP(A16,'MBI Grant Data'!A14:E51,4)*'Cost Table'!$F$23</f>
        <v>11080</v>
      </c>
      <c r="N16" s="41">
        <f t="shared" si="0"/>
        <v>403955</v>
      </c>
    </row>
    <row r="17" spans="1:14">
      <c r="A17" s="4" t="s">
        <v>11</v>
      </c>
      <c r="B17" s="41">
        <f>VLOOKUP($A17,'Unit Calculations'!$A$8:$Q$45,9)*'Cost Table'!$F$13</f>
        <v>43900</v>
      </c>
      <c r="C17" s="41">
        <f>VLOOKUP($A17,'Unit Calculations'!$A$8:$Q$45,10)*'Cost Table'!$F$14</f>
        <v>10975</v>
      </c>
      <c r="D17" s="41">
        <f>VLOOKUP($A17,'Unit Calculations'!$A$8:$Q$45,11)*'Cost Table'!$F$15</f>
        <v>109750</v>
      </c>
      <c r="E17" s="41">
        <f>VLOOKUP($A17,'Unit Calculations'!$A$8:$Q$45,12)*'Cost Table'!$F$16</f>
        <v>32000</v>
      </c>
      <c r="F17" s="41">
        <f>VLOOKUP($A17,'Unit Calculations'!$A$8:$Q$45,6)*'Cost Table'!$F$17</f>
        <v>8000</v>
      </c>
      <c r="G17" s="41">
        <f>VLOOKUP($A17,'Unit Calculations'!$A$8:$Q$45,13)*'Cost Table'!$F$21</f>
        <v>164000</v>
      </c>
      <c r="H17" s="41">
        <f>VLOOKUP($A17,'Unit Calculations'!$A$8:$Q$45,14)*'Cost Table'!$F$22</f>
        <v>64000</v>
      </c>
      <c r="I17" s="41">
        <f>VLOOKUP($A17,'Unit Calculations'!$A$8:$Q$45,15)*'Cost Table'!$F$18</f>
        <v>2000</v>
      </c>
      <c r="J17" s="41">
        <f>VLOOKUP($A17,'Unit Calculations'!$A$8:$Q$45,16)*'Cost Table'!$F$19</f>
        <v>5000</v>
      </c>
      <c r="K17" s="41">
        <f>VLOOKUP($A17,'Unit Calculations'!$A$8:$Q$45,17)*'Cost Table'!$F$20</f>
        <v>7000</v>
      </c>
      <c r="L17" s="41">
        <f>VLOOKUP(A17,'MBI Grant Data'!A15:E52,4)*'Cost Table'!$F$23</f>
        <v>13240</v>
      </c>
      <c r="N17" s="41">
        <f t="shared" si="0"/>
        <v>459865</v>
      </c>
    </row>
    <row r="18" spans="1:14">
      <c r="A18" s="4" t="s">
        <v>12</v>
      </c>
      <c r="B18" s="41">
        <f>VLOOKUP($A18,'Unit Calculations'!$A$8:$Q$45,9)*'Cost Table'!$F$13</f>
        <v>51200</v>
      </c>
      <c r="C18" s="41">
        <f>VLOOKUP($A18,'Unit Calculations'!$A$8:$Q$45,10)*'Cost Table'!$F$14</f>
        <v>12800</v>
      </c>
      <c r="D18" s="41">
        <f>VLOOKUP($A18,'Unit Calculations'!$A$8:$Q$45,11)*'Cost Table'!$F$15</f>
        <v>128000</v>
      </c>
      <c r="E18" s="41">
        <f>VLOOKUP($A18,'Unit Calculations'!$A$8:$Q$45,12)*'Cost Table'!$F$16</f>
        <v>28000</v>
      </c>
      <c r="F18" s="41">
        <f>VLOOKUP($A18,'Unit Calculations'!$A$8:$Q$45,6)*'Cost Table'!$F$17</f>
        <v>7000</v>
      </c>
      <c r="G18" s="41">
        <f>VLOOKUP($A18,'Unit Calculations'!$A$8:$Q$45,13)*'Cost Table'!$F$21</f>
        <v>140000</v>
      </c>
      <c r="H18" s="41">
        <f>VLOOKUP($A18,'Unit Calculations'!$A$8:$Q$45,14)*'Cost Table'!$F$22</f>
        <v>56000</v>
      </c>
      <c r="I18" s="41">
        <f>VLOOKUP($A18,'Unit Calculations'!$A$8:$Q$45,15)*'Cost Table'!$F$18</f>
        <v>2000</v>
      </c>
      <c r="J18" s="41">
        <f>VLOOKUP($A18,'Unit Calculations'!$A$8:$Q$45,16)*'Cost Table'!$F$19</f>
        <v>5000</v>
      </c>
      <c r="K18" s="41">
        <f>VLOOKUP($A18,'Unit Calculations'!$A$8:$Q$45,17)*'Cost Table'!$F$20</f>
        <v>7000</v>
      </c>
      <c r="L18" s="41">
        <f>VLOOKUP(A18,'MBI Grant Data'!A16:E53,4)*'Cost Table'!$F$23</f>
        <v>7580</v>
      </c>
      <c r="N18" s="41">
        <f t="shared" si="0"/>
        <v>444580</v>
      </c>
    </row>
    <row r="19" spans="1:14">
      <c r="A19" s="4" t="s">
        <v>13</v>
      </c>
      <c r="B19" s="41">
        <f>VLOOKUP($A19,'Unit Calculations'!$A$8:$Q$45,9)*'Cost Table'!$F$13</f>
        <v>14900</v>
      </c>
      <c r="C19" s="41">
        <f>VLOOKUP($A19,'Unit Calculations'!$A$8:$Q$45,10)*'Cost Table'!$F$14</f>
        <v>3725</v>
      </c>
      <c r="D19" s="41">
        <f>VLOOKUP($A19,'Unit Calculations'!$A$8:$Q$45,11)*'Cost Table'!$F$15</f>
        <v>37250</v>
      </c>
      <c r="E19" s="41">
        <f>VLOOKUP($A19,'Unit Calculations'!$A$8:$Q$45,12)*'Cost Table'!$F$16</f>
        <v>24000</v>
      </c>
      <c r="F19" s="41">
        <f>VLOOKUP($A19,'Unit Calculations'!$A$8:$Q$45,6)*'Cost Table'!$F$17</f>
        <v>6000</v>
      </c>
      <c r="G19" s="41">
        <f>VLOOKUP($A19,'Unit Calculations'!$A$8:$Q$45,13)*'Cost Table'!$F$21</f>
        <v>132000</v>
      </c>
      <c r="H19" s="41">
        <f>VLOOKUP($A19,'Unit Calculations'!$A$8:$Q$45,14)*'Cost Table'!$F$22</f>
        <v>48000</v>
      </c>
      <c r="I19" s="41">
        <f>VLOOKUP($A19,'Unit Calculations'!$A$8:$Q$45,15)*'Cost Table'!$F$18</f>
        <v>2000</v>
      </c>
      <c r="J19" s="41">
        <f>VLOOKUP($A19,'Unit Calculations'!$A$8:$Q$45,16)*'Cost Table'!$F$19</f>
        <v>5000</v>
      </c>
      <c r="K19" s="41">
        <f>VLOOKUP($A19,'Unit Calculations'!$A$8:$Q$45,17)*'Cost Table'!$F$20</f>
        <v>7000</v>
      </c>
      <c r="L19" s="41">
        <f>VLOOKUP(A19,'MBI Grant Data'!A17:E54,4)*'Cost Table'!$F$23</f>
        <v>8330</v>
      </c>
      <c r="N19" s="41">
        <f t="shared" si="0"/>
        <v>288205</v>
      </c>
    </row>
    <row r="20" spans="1:14">
      <c r="A20" s="4" t="s">
        <v>14</v>
      </c>
      <c r="B20" s="41">
        <f>VLOOKUP($A20,'Unit Calculations'!$A$8:$Q$45,9)*'Cost Table'!$F$13</f>
        <v>30100</v>
      </c>
      <c r="C20" s="41">
        <f>VLOOKUP($A20,'Unit Calculations'!$A$8:$Q$45,10)*'Cost Table'!$F$14</f>
        <v>7525</v>
      </c>
      <c r="D20" s="41">
        <f>VLOOKUP($A20,'Unit Calculations'!$A$8:$Q$45,11)*'Cost Table'!$F$15</f>
        <v>75250</v>
      </c>
      <c r="E20" s="41">
        <f>VLOOKUP($A20,'Unit Calculations'!$A$8:$Q$45,12)*'Cost Table'!$F$16</f>
        <v>44000</v>
      </c>
      <c r="F20" s="41">
        <f>VLOOKUP($A20,'Unit Calculations'!$A$8:$Q$45,6)*'Cost Table'!$F$17</f>
        <v>11000</v>
      </c>
      <c r="G20" s="41">
        <f>VLOOKUP($A20,'Unit Calculations'!$A$8:$Q$45,13)*'Cost Table'!$F$21</f>
        <v>228000</v>
      </c>
      <c r="H20" s="41">
        <f>VLOOKUP($A20,'Unit Calculations'!$A$8:$Q$45,14)*'Cost Table'!$F$22</f>
        <v>88000</v>
      </c>
      <c r="I20" s="41">
        <f>VLOOKUP($A20,'Unit Calculations'!$A$8:$Q$45,15)*'Cost Table'!$F$18</f>
        <v>3000</v>
      </c>
      <c r="J20" s="41">
        <f>VLOOKUP($A20,'Unit Calculations'!$A$8:$Q$45,16)*'Cost Table'!$F$19</f>
        <v>5000</v>
      </c>
      <c r="K20" s="41">
        <f>VLOOKUP($A20,'Unit Calculations'!$A$8:$Q$45,17)*'Cost Table'!$F$20</f>
        <v>7000</v>
      </c>
      <c r="L20" s="41">
        <f>VLOOKUP(A20,'MBI Grant Data'!A18:E55,4)*'Cost Table'!$F$23</f>
        <v>15630</v>
      </c>
      <c r="N20" s="41">
        <f t="shared" si="0"/>
        <v>514505</v>
      </c>
    </row>
    <row r="21" spans="1:14">
      <c r="A21" s="4" t="s">
        <v>15</v>
      </c>
      <c r="B21" s="41">
        <f>VLOOKUP($A21,'Unit Calculations'!$A$8:$Q$45,9)*'Cost Table'!$F$13</f>
        <v>25100</v>
      </c>
      <c r="C21" s="41">
        <f>VLOOKUP($A21,'Unit Calculations'!$A$8:$Q$45,10)*'Cost Table'!$F$14</f>
        <v>6275</v>
      </c>
      <c r="D21" s="41">
        <f>VLOOKUP($A21,'Unit Calculations'!$A$8:$Q$45,11)*'Cost Table'!$F$15</f>
        <v>62750</v>
      </c>
      <c r="E21" s="41">
        <f>VLOOKUP($A21,'Unit Calculations'!$A$8:$Q$45,12)*'Cost Table'!$F$16</f>
        <v>30000</v>
      </c>
      <c r="F21" s="41">
        <f>VLOOKUP($A21,'Unit Calculations'!$A$8:$Q$45,6)*'Cost Table'!$F$17</f>
        <v>7500</v>
      </c>
      <c r="G21" s="41">
        <f>VLOOKUP($A21,'Unit Calculations'!$A$8:$Q$45,13)*'Cost Table'!$F$21</f>
        <v>160000</v>
      </c>
      <c r="H21" s="41">
        <f>VLOOKUP($A21,'Unit Calculations'!$A$8:$Q$45,14)*'Cost Table'!$F$22</f>
        <v>60000</v>
      </c>
      <c r="I21" s="41">
        <f>VLOOKUP($A21,'Unit Calculations'!$A$8:$Q$45,15)*'Cost Table'!$F$18</f>
        <v>2000</v>
      </c>
      <c r="J21" s="41">
        <f>VLOOKUP($A21,'Unit Calculations'!$A$8:$Q$45,16)*'Cost Table'!$F$19</f>
        <v>5000</v>
      </c>
      <c r="K21" s="41">
        <f>VLOOKUP($A21,'Unit Calculations'!$A$8:$Q$45,17)*'Cost Table'!$F$20</f>
        <v>7000</v>
      </c>
      <c r="L21" s="41">
        <f>VLOOKUP(A21,'MBI Grant Data'!A19:E56,4)*'Cost Table'!$F$23</f>
        <v>3500</v>
      </c>
      <c r="N21" s="41">
        <f t="shared" si="0"/>
        <v>369125</v>
      </c>
    </row>
    <row r="22" spans="1:14">
      <c r="A22" s="4" t="s">
        <v>16</v>
      </c>
      <c r="B22" s="41">
        <f>VLOOKUP($A22,'Unit Calculations'!$A$8:$Q$45,9)*'Cost Table'!$F$13</f>
        <v>21000</v>
      </c>
      <c r="C22" s="41">
        <f>VLOOKUP($A22,'Unit Calculations'!$A$8:$Q$45,10)*'Cost Table'!$F$14</f>
        <v>5250</v>
      </c>
      <c r="D22" s="41">
        <f>VLOOKUP($A22,'Unit Calculations'!$A$8:$Q$45,11)*'Cost Table'!$F$15</f>
        <v>52500</v>
      </c>
      <c r="E22" s="41">
        <f>VLOOKUP($A22,'Unit Calculations'!$A$8:$Q$45,12)*'Cost Table'!$F$16</f>
        <v>28000</v>
      </c>
      <c r="F22" s="41">
        <f>VLOOKUP($A22,'Unit Calculations'!$A$8:$Q$45,6)*'Cost Table'!$F$17</f>
        <v>7000</v>
      </c>
      <c r="G22" s="41">
        <f>VLOOKUP($A22,'Unit Calculations'!$A$8:$Q$45,13)*'Cost Table'!$F$21</f>
        <v>152000</v>
      </c>
      <c r="H22" s="41">
        <f>VLOOKUP($A22,'Unit Calculations'!$A$8:$Q$45,14)*'Cost Table'!$F$22</f>
        <v>56000</v>
      </c>
      <c r="I22" s="41">
        <f>VLOOKUP($A22,'Unit Calculations'!$A$8:$Q$45,15)*'Cost Table'!$F$18</f>
        <v>2000</v>
      </c>
      <c r="J22" s="41">
        <f>VLOOKUP($A22,'Unit Calculations'!$A$8:$Q$45,16)*'Cost Table'!$F$19</f>
        <v>5000</v>
      </c>
      <c r="K22" s="41">
        <f>VLOOKUP($A22,'Unit Calculations'!$A$8:$Q$45,17)*'Cost Table'!$F$20</f>
        <v>7000</v>
      </c>
      <c r="L22" s="41">
        <f>VLOOKUP(A22,'MBI Grant Data'!A20:E57,4)*'Cost Table'!$F$23</f>
        <v>7810</v>
      </c>
      <c r="N22" s="41">
        <f t="shared" si="0"/>
        <v>343560</v>
      </c>
    </row>
    <row r="23" spans="1:14">
      <c r="A23" s="4" t="s">
        <v>17</v>
      </c>
      <c r="B23" s="41">
        <f>VLOOKUP($A23,'Unit Calculations'!$A$8:$Q$45,9)*'Cost Table'!$F$13</f>
        <v>6100</v>
      </c>
      <c r="C23" s="41">
        <f>VLOOKUP($A23,'Unit Calculations'!$A$8:$Q$45,10)*'Cost Table'!$F$14</f>
        <v>1525</v>
      </c>
      <c r="D23" s="41">
        <f>VLOOKUP($A23,'Unit Calculations'!$A$8:$Q$45,11)*'Cost Table'!$F$15</f>
        <v>15250</v>
      </c>
      <c r="E23" s="41">
        <f>VLOOKUP($A23,'Unit Calculations'!$A$8:$Q$45,12)*'Cost Table'!$F$16</f>
        <v>12000</v>
      </c>
      <c r="F23" s="41">
        <f>VLOOKUP($A23,'Unit Calculations'!$A$8:$Q$45,6)*'Cost Table'!$F$17</f>
        <v>3000</v>
      </c>
      <c r="G23" s="41">
        <f>VLOOKUP($A23,'Unit Calculations'!$A$8:$Q$45,13)*'Cost Table'!$F$21</f>
        <v>60000</v>
      </c>
      <c r="H23" s="41">
        <f>VLOOKUP($A23,'Unit Calculations'!$A$8:$Q$45,14)*'Cost Table'!$F$22</f>
        <v>24000</v>
      </c>
      <c r="I23" s="41">
        <f>VLOOKUP($A23,'Unit Calculations'!$A$8:$Q$45,15)*'Cost Table'!$F$18</f>
        <v>1000</v>
      </c>
      <c r="J23" s="41">
        <f>VLOOKUP($A23,'Unit Calculations'!$A$8:$Q$45,16)*'Cost Table'!$F$19</f>
        <v>5000</v>
      </c>
      <c r="K23" s="41">
        <f>VLOOKUP($A23,'Unit Calculations'!$A$8:$Q$45,17)*'Cost Table'!$F$20</f>
        <v>7000</v>
      </c>
      <c r="L23" s="41">
        <f>VLOOKUP(A23,'MBI Grant Data'!A21:E58,4)*'Cost Table'!$F$23</f>
        <v>2600</v>
      </c>
      <c r="N23" s="41">
        <f t="shared" si="0"/>
        <v>137475</v>
      </c>
    </row>
    <row r="24" spans="1:14">
      <c r="A24" s="4" t="s">
        <v>18</v>
      </c>
      <c r="B24" s="41">
        <f>VLOOKUP($A24,'Unit Calculations'!$A$8:$Q$45,9)*'Cost Table'!$F$13</f>
        <v>65600</v>
      </c>
      <c r="C24" s="41">
        <f>VLOOKUP($A24,'Unit Calculations'!$A$8:$Q$45,10)*'Cost Table'!$F$14</f>
        <v>16400</v>
      </c>
      <c r="D24" s="41">
        <f>VLOOKUP($A24,'Unit Calculations'!$A$8:$Q$45,11)*'Cost Table'!$F$15</f>
        <v>164000</v>
      </c>
      <c r="E24" s="41">
        <f>VLOOKUP($A24,'Unit Calculations'!$A$8:$Q$45,12)*'Cost Table'!$F$16</f>
        <v>48000</v>
      </c>
      <c r="F24" s="41">
        <f>VLOOKUP($A24,'Unit Calculations'!$A$8:$Q$45,6)*'Cost Table'!$F$17</f>
        <v>12000</v>
      </c>
      <c r="G24" s="41">
        <f>VLOOKUP($A24,'Unit Calculations'!$A$8:$Q$45,13)*'Cost Table'!$F$21</f>
        <v>256000</v>
      </c>
      <c r="H24" s="41">
        <f>VLOOKUP($A24,'Unit Calculations'!$A$8:$Q$45,14)*'Cost Table'!$F$22</f>
        <v>96000</v>
      </c>
      <c r="I24" s="41">
        <f>VLOOKUP($A24,'Unit Calculations'!$A$8:$Q$45,15)*'Cost Table'!$F$18</f>
        <v>3000</v>
      </c>
      <c r="J24" s="41">
        <f>VLOOKUP($A24,'Unit Calculations'!$A$8:$Q$45,16)*'Cost Table'!$F$19</f>
        <v>5000</v>
      </c>
      <c r="K24" s="41">
        <f>VLOOKUP($A24,'Unit Calculations'!$A$8:$Q$45,17)*'Cost Table'!$F$20</f>
        <v>7000</v>
      </c>
      <c r="L24" s="41">
        <f>VLOOKUP(A24,'MBI Grant Data'!A22:E59,4)*'Cost Table'!$F$23</f>
        <v>19000</v>
      </c>
      <c r="N24" s="41">
        <f t="shared" si="0"/>
        <v>692000</v>
      </c>
    </row>
    <row r="25" spans="1:14">
      <c r="A25" s="4" t="s">
        <v>19</v>
      </c>
      <c r="B25" s="41">
        <f>VLOOKUP($A25,'Unit Calculations'!$A$8:$Q$45,9)*'Cost Table'!$F$13</f>
        <v>27000</v>
      </c>
      <c r="C25" s="41">
        <f>VLOOKUP($A25,'Unit Calculations'!$A$8:$Q$45,10)*'Cost Table'!$F$14</f>
        <v>6750</v>
      </c>
      <c r="D25" s="41">
        <f>VLOOKUP($A25,'Unit Calculations'!$A$8:$Q$45,11)*'Cost Table'!$F$15</f>
        <v>67500</v>
      </c>
      <c r="E25" s="41">
        <f>VLOOKUP($A25,'Unit Calculations'!$A$8:$Q$45,12)*'Cost Table'!$F$16</f>
        <v>24000</v>
      </c>
      <c r="F25" s="41">
        <f>VLOOKUP($A25,'Unit Calculations'!$A$8:$Q$45,6)*'Cost Table'!$F$17</f>
        <v>6000</v>
      </c>
      <c r="G25" s="41">
        <f>VLOOKUP($A25,'Unit Calculations'!$A$8:$Q$45,13)*'Cost Table'!$F$21</f>
        <v>128000</v>
      </c>
      <c r="H25" s="41">
        <f>VLOOKUP($A25,'Unit Calculations'!$A$8:$Q$45,14)*'Cost Table'!$F$22</f>
        <v>48000</v>
      </c>
      <c r="I25" s="41">
        <f>VLOOKUP($A25,'Unit Calculations'!$A$8:$Q$45,15)*'Cost Table'!$F$18</f>
        <v>2000</v>
      </c>
      <c r="J25" s="41">
        <f>VLOOKUP($A25,'Unit Calculations'!$A$8:$Q$45,16)*'Cost Table'!$F$19</f>
        <v>5000</v>
      </c>
      <c r="K25" s="41">
        <f>VLOOKUP($A25,'Unit Calculations'!$A$8:$Q$45,17)*'Cost Table'!$F$20</f>
        <v>7000</v>
      </c>
      <c r="L25" s="41">
        <f>VLOOKUP(A25,'MBI Grant Data'!A23:E60,4)*'Cost Table'!$F$23</f>
        <v>7220</v>
      </c>
      <c r="N25" s="41">
        <f t="shared" si="0"/>
        <v>328470</v>
      </c>
    </row>
    <row r="26" spans="1:14">
      <c r="A26" s="4" t="s">
        <v>20</v>
      </c>
      <c r="B26" s="41">
        <f>VLOOKUP($A26,'Unit Calculations'!$A$8:$Q$45,9)*'Cost Table'!$F$13</f>
        <v>8100</v>
      </c>
      <c r="C26" s="41">
        <f>VLOOKUP($A26,'Unit Calculations'!$A$8:$Q$45,10)*'Cost Table'!$F$14</f>
        <v>2025</v>
      </c>
      <c r="D26" s="41">
        <f>VLOOKUP($A26,'Unit Calculations'!$A$8:$Q$45,11)*'Cost Table'!$F$15</f>
        <v>20250</v>
      </c>
      <c r="E26" s="41">
        <f>VLOOKUP($A26,'Unit Calculations'!$A$8:$Q$45,12)*'Cost Table'!$F$16</f>
        <v>12000</v>
      </c>
      <c r="F26" s="41">
        <f>VLOOKUP($A26,'Unit Calculations'!$A$8:$Q$45,6)*'Cost Table'!$F$17</f>
        <v>3000</v>
      </c>
      <c r="G26" s="41">
        <f>VLOOKUP($A26,'Unit Calculations'!$A$8:$Q$45,13)*'Cost Table'!$F$21</f>
        <v>56000</v>
      </c>
      <c r="H26" s="41">
        <f>VLOOKUP($A26,'Unit Calculations'!$A$8:$Q$45,14)*'Cost Table'!$F$22</f>
        <v>24000</v>
      </c>
      <c r="I26" s="41">
        <f>VLOOKUP($A26,'Unit Calculations'!$A$8:$Q$45,15)*'Cost Table'!$F$18</f>
        <v>1000</v>
      </c>
      <c r="J26" s="41">
        <f>VLOOKUP($A26,'Unit Calculations'!$A$8:$Q$45,16)*'Cost Table'!$F$19</f>
        <v>5000</v>
      </c>
      <c r="K26" s="41">
        <f>VLOOKUP($A26,'Unit Calculations'!$A$8:$Q$45,17)*'Cost Table'!$F$20</f>
        <v>7000</v>
      </c>
      <c r="L26" s="41">
        <f>VLOOKUP(A26,'MBI Grant Data'!A24:E61,4)*'Cost Table'!$F$23</f>
        <v>2280</v>
      </c>
      <c r="N26" s="41">
        <f t="shared" si="0"/>
        <v>140655</v>
      </c>
    </row>
    <row r="27" spans="1:14">
      <c r="A27" s="4" t="s">
        <v>21</v>
      </c>
      <c r="B27" s="41">
        <f>VLOOKUP($A27,'Unit Calculations'!$A$8:$Q$45,9)*'Cost Table'!$F$13</f>
        <v>28500</v>
      </c>
      <c r="C27" s="41">
        <f>VLOOKUP($A27,'Unit Calculations'!$A$8:$Q$45,10)*'Cost Table'!$F$14</f>
        <v>7125</v>
      </c>
      <c r="D27" s="41">
        <f>VLOOKUP($A27,'Unit Calculations'!$A$8:$Q$45,11)*'Cost Table'!$F$15</f>
        <v>71250</v>
      </c>
      <c r="E27" s="41">
        <f>VLOOKUP($A27,'Unit Calculations'!$A$8:$Q$45,12)*'Cost Table'!$F$16</f>
        <v>44000</v>
      </c>
      <c r="F27" s="41">
        <f>VLOOKUP($A27,'Unit Calculations'!$A$8:$Q$45,6)*'Cost Table'!$F$17</f>
        <v>11000</v>
      </c>
      <c r="G27" s="41">
        <f>VLOOKUP($A27,'Unit Calculations'!$A$8:$Q$45,13)*'Cost Table'!$F$21</f>
        <v>228000</v>
      </c>
      <c r="H27" s="41">
        <f>VLOOKUP($A27,'Unit Calculations'!$A$8:$Q$45,14)*'Cost Table'!$F$22</f>
        <v>88000</v>
      </c>
      <c r="I27" s="41">
        <f>VLOOKUP($A27,'Unit Calculations'!$A$8:$Q$45,15)*'Cost Table'!$F$18</f>
        <v>3000</v>
      </c>
      <c r="J27" s="41">
        <f>VLOOKUP($A27,'Unit Calculations'!$A$8:$Q$45,16)*'Cost Table'!$F$19</f>
        <v>5000</v>
      </c>
      <c r="K27" s="41">
        <f>VLOOKUP($A27,'Unit Calculations'!$A$8:$Q$45,17)*'Cost Table'!$F$20</f>
        <v>7000</v>
      </c>
      <c r="L27" s="41">
        <f>VLOOKUP(A27,'MBI Grant Data'!A25:E62,4)*'Cost Table'!$F$23</f>
        <v>15100</v>
      </c>
      <c r="N27" s="41">
        <f t="shared" si="0"/>
        <v>507975</v>
      </c>
    </row>
    <row r="28" spans="1:14">
      <c r="A28" s="4" t="s">
        <v>22</v>
      </c>
      <c r="B28" s="41">
        <f>VLOOKUP($A28,'Unit Calculations'!$A$8:$Q$45,9)*'Cost Table'!$F$13</f>
        <v>81500</v>
      </c>
      <c r="C28" s="41">
        <f>VLOOKUP($A28,'Unit Calculations'!$A$8:$Q$45,10)*'Cost Table'!$F$14</f>
        <v>20375</v>
      </c>
      <c r="D28" s="41">
        <f>VLOOKUP($A28,'Unit Calculations'!$A$8:$Q$45,11)*'Cost Table'!$F$15</f>
        <v>203750</v>
      </c>
      <c r="E28" s="41">
        <f>VLOOKUP($A28,'Unit Calculations'!$A$8:$Q$45,12)*'Cost Table'!$F$16</f>
        <v>76000</v>
      </c>
      <c r="F28" s="41">
        <f>VLOOKUP($A28,'Unit Calculations'!$A$8:$Q$45,6)*'Cost Table'!$F$17</f>
        <v>19000</v>
      </c>
      <c r="G28" s="41">
        <f>VLOOKUP($A28,'Unit Calculations'!$A$8:$Q$45,13)*'Cost Table'!$F$21</f>
        <v>408000</v>
      </c>
      <c r="H28" s="41">
        <f>VLOOKUP($A28,'Unit Calculations'!$A$8:$Q$45,14)*'Cost Table'!$F$22</f>
        <v>152000</v>
      </c>
      <c r="I28" s="41">
        <f>VLOOKUP($A28,'Unit Calculations'!$A$8:$Q$45,15)*'Cost Table'!$F$18</f>
        <v>5000</v>
      </c>
      <c r="J28" s="41">
        <f>VLOOKUP($A28,'Unit Calculations'!$A$8:$Q$45,16)*'Cost Table'!$F$19</f>
        <v>5000</v>
      </c>
      <c r="K28" s="41">
        <f>VLOOKUP($A28,'Unit Calculations'!$A$8:$Q$45,17)*'Cost Table'!$F$20</f>
        <v>7000</v>
      </c>
      <c r="L28" s="41">
        <f>VLOOKUP(A28,'MBI Grant Data'!A26:E63,4)*'Cost Table'!$F$23</f>
        <v>28180</v>
      </c>
      <c r="N28" s="41">
        <f t="shared" si="0"/>
        <v>1005805</v>
      </c>
    </row>
    <row r="29" spans="1:14">
      <c r="A29" s="4" t="s">
        <v>23</v>
      </c>
      <c r="B29" s="41">
        <f>VLOOKUP($A29,'Unit Calculations'!$A$8:$Q$45,9)*'Cost Table'!$F$13</f>
        <v>34800</v>
      </c>
      <c r="C29" s="41">
        <f>VLOOKUP($A29,'Unit Calculations'!$A$8:$Q$45,10)*'Cost Table'!$F$14</f>
        <v>8700</v>
      </c>
      <c r="D29" s="41">
        <f>VLOOKUP($A29,'Unit Calculations'!$A$8:$Q$45,11)*'Cost Table'!$F$15</f>
        <v>87000</v>
      </c>
      <c r="E29" s="41">
        <f>VLOOKUP($A29,'Unit Calculations'!$A$8:$Q$45,12)*'Cost Table'!$F$16</f>
        <v>32000</v>
      </c>
      <c r="F29" s="41">
        <f>VLOOKUP($A29,'Unit Calculations'!$A$8:$Q$45,6)*'Cost Table'!$F$17</f>
        <v>8000</v>
      </c>
      <c r="G29" s="41">
        <f>VLOOKUP($A29,'Unit Calculations'!$A$8:$Q$45,13)*'Cost Table'!$F$21</f>
        <v>172000</v>
      </c>
      <c r="H29" s="41">
        <f>VLOOKUP($A29,'Unit Calculations'!$A$8:$Q$45,14)*'Cost Table'!$F$22</f>
        <v>64000</v>
      </c>
      <c r="I29" s="41">
        <f>VLOOKUP($A29,'Unit Calculations'!$A$8:$Q$45,15)*'Cost Table'!$F$18</f>
        <v>2000</v>
      </c>
      <c r="J29" s="41">
        <f>VLOOKUP($A29,'Unit Calculations'!$A$8:$Q$45,16)*'Cost Table'!$F$19</f>
        <v>5000</v>
      </c>
      <c r="K29" s="41">
        <f>VLOOKUP($A29,'Unit Calculations'!$A$8:$Q$45,17)*'Cost Table'!$F$20</f>
        <v>7000</v>
      </c>
      <c r="L29" s="41">
        <f>VLOOKUP(A29,'MBI Grant Data'!A27:E64,4)*'Cost Table'!$F$23</f>
        <v>12890</v>
      </c>
      <c r="N29" s="41">
        <f t="shared" si="0"/>
        <v>433390</v>
      </c>
    </row>
    <row r="30" spans="1:14">
      <c r="A30" s="4" t="s">
        <v>24</v>
      </c>
      <c r="B30" s="41">
        <f>VLOOKUP($A30,'Unit Calculations'!$A$8:$Q$45,9)*'Cost Table'!$F$13</f>
        <v>32100</v>
      </c>
      <c r="C30" s="41">
        <f>VLOOKUP($A30,'Unit Calculations'!$A$8:$Q$45,10)*'Cost Table'!$F$14</f>
        <v>8025</v>
      </c>
      <c r="D30" s="41">
        <f>VLOOKUP($A30,'Unit Calculations'!$A$8:$Q$45,11)*'Cost Table'!$F$15</f>
        <v>80250</v>
      </c>
      <c r="E30" s="41">
        <f>VLOOKUP($A30,'Unit Calculations'!$A$8:$Q$45,12)*'Cost Table'!$F$16</f>
        <v>30000</v>
      </c>
      <c r="F30" s="41">
        <f>VLOOKUP($A30,'Unit Calculations'!$A$8:$Q$45,6)*'Cost Table'!$F$17</f>
        <v>7500</v>
      </c>
      <c r="G30" s="41">
        <f>VLOOKUP($A30,'Unit Calculations'!$A$8:$Q$45,13)*'Cost Table'!$F$21</f>
        <v>152000</v>
      </c>
      <c r="H30" s="41">
        <f>VLOOKUP($A30,'Unit Calculations'!$A$8:$Q$45,14)*'Cost Table'!$F$22</f>
        <v>60000</v>
      </c>
      <c r="I30" s="41">
        <f>VLOOKUP($A30,'Unit Calculations'!$A$8:$Q$45,15)*'Cost Table'!$F$18</f>
        <v>2000</v>
      </c>
      <c r="J30" s="41">
        <f>VLOOKUP($A30,'Unit Calculations'!$A$8:$Q$45,16)*'Cost Table'!$F$19</f>
        <v>5000</v>
      </c>
      <c r="K30" s="41">
        <f>VLOOKUP($A30,'Unit Calculations'!$A$8:$Q$45,17)*'Cost Table'!$F$20</f>
        <v>7000</v>
      </c>
      <c r="L30" s="41">
        <f>VLOOKUP(A30,'MBI Grant Data'!A28:E65,4)*'Cost Table'!$F$23</f>
        <v>9710</v>
      </c>
      <c r="N30" s="41">
        <f t="shared" si="0"/>
        <v>393585</v>
      </c>
    </row>
    <row r="31" spans="1:14">
      <c r="A31" s="4" t="s">
        <v>25</v>
      </c>
      <c r="B31" s="41">
        <f>VLOOKUP($A31,'Unit Calculations'!$A$8:$Q$45,9)*'Cost Table'!$F$13</f>
        <v>40100</v>
      </c>
      <c r="C31" s="41">
        <f>VLOOKUP($A31,'Unit Calculations'!$A$8:$Q$45,10)*'Cost Table'!$F$14</f>
        <v>10025</v>
      </c>
      <c r="D31" s="41">
        <f>VLOOKUP($A31,'Unit Calculations'!$A$8:$Q$45,11)*'Cost Table'!$F$15</f>
        <v>100250</v>
      </c>
      <c r="E31" s="41">
        <f>VLOOKUP($A31,'Unit Calculations'!$A$8:$Q$45,12)*'Cost Table'!$F$16</f>
        <v>44000</v>
      </c>
      <c r="F31" s="41">
        <f>VLOOKUP($A31,'Unit Calculations'!$A$8:$Q$45,6)*'Cost Table'!$F$17</f>
        <v>11000</v>
      </c>
      <c r="G31" s="41">
        <f>VLOOKUP($A31,'Unit Calculations'!$A$8:$Q$45,13)*'Cost Table'!$F$21</f>
        <v>232000</v>
      </c>
      <c r="H31" s="41">
        <f>VLOOKUP($A31,'Unit Calculations'!$A$8:$Q$45,14)*'Cost Table'!$F$22</f>
        <v>88000</v>
      </c>
      <c r="I31" s="41">
        <f>VLOOKUP($A31,'Unit Calculations'!$A$8:$Q$45,15)*'Cost Table'!$F$18</f>
        <v>3000</v>
      </c>
      <c r="J31" s="41">
        <f>VLOOKUP($A31,'Unit Calculations'!$A$8:$Q$45,16)*'Cost Table'!$F$19</f>
        <v>5000</v>
      </c>
      <c r="K31" s="41">
        <f>VLOOKUP($A31,'Unit Calculations'!$A$8:$Q$45,17)*'Cost Table'!$F$20</f>
        <v>7000</v>
      </c>
      <c r="L31" s="41">
        <f>VLOOKUP(A31,'MBI Grant Data'!A29:E66,4)*'Cost Table'!$F$23</f>
        <v>15610</v>
      </c>
      <c r="N31" s="41">
        <f t="shared" si="0"/>
        <v>555985</v>
      </c>
    </row>
    <row r="32" spans="1:14">
      <c r="A32" s="4" t="s">
        <v>26</v>
      </c>
      <c r="B32" s="41">
        <f>VLOOKUP($A32,'Unit Calculations'!$A$8:$Q$45,9)*'Cost Table'!$F$13</f>
        <v>26100</v>
      </c>
      <c r="C32" s="41">
        <f>VLOOKUP($A32,'Unit Calculations'!$A$8:$Q$45,10)*'Cost Table'!$F$14</f>
        <v>6525</v>
      </c>
      <c r="D32" s="41">
        <f>VLOOKUP($A32,'Unit Calculations'!$A$8:$Q$45,11)*'Cost Table'!$F$15</f>
        <v>65250</v>
      </c>
      <c r="E32" s="41">
        <f>VLOOKUP($A32,'Unit Calculations'!$A$8:$Q$45,12)*'Cost Table'!$F$16</f>
        <v>36000</v>
      </c>
      <c r="F32" s="41">
        <f>VLOOKUP($A32,'Unit Calculations'!$A$8:$Q$45,6)*'Cost Table'!$F$17</f>
        <v>9000</v>
      </c>
      <c r="G32" s="41">
        <f>VLOOKUP($A32,'Unit Calculations'!$A$8:$Q$45,13)*'Cost Table'!$F$21</f>
        <v>192000</v>
      </c>
      <c r="H32" s="41">
        <f>VLOOKUP($A32,'Unit Calculations'!$A$8:$Q$45,14)*'Cost Table'!$F$22</f>
        <v>72000</v>
      </c>
      <c r="I32" s="41">
        <f>VLOOKUP($A32,'Unit Calculations'!$A$8:$Q$45,15)*'Cost Table'!$F$18</f>
        <v>3000</v>
      </c>
      <c r="J32" s="41">
        <f>VLOOKUP($A32,'Unit Calculations'!$A$8:$Q$45,16)*'Cost Table'!$F$19</f>
        <v>5000</v>
      </c>
      <c r="K32" s="41">
        <f>VLOOKUP($A32,'Unit Calculations'!$A$8:$Q$45,17)*'Cost Table'!$F$20</f>
        <v>7000</v>
      </c>
      <c r="L32" s="41">
        <f>VLOOKUP(A32,'MBI Grant Data'!A30:E67,4)*'Cost Table'!$F$23</f>
        <v>9790</v>
      </c>
      <c r="N32" s="41">
        <f t="shared" si="0"/>
        <v>431665</v>
      </c>
    </row>
    <row r="33" spans="1:14">
      <c r="A33" s="4" t="s">
        <v>27</v>
      </c>
      <c r="B33" s="41">
        <f>VLOOKUP($A33,'Unit Calculations'!$A$8:$Q$45,9)*'Cost Table'!$F$13</f>
        <v>99400</v>
      </c>
      <c r="C33" s="41">
        <f>VLOOKUP($A33,'Unit Calculations'!$A$8:$Q$45,10)*'Cost Table'!$F$14</f>
        <v>24850</v>
      </c>
      <c r="D33" s="41">
        <f>VLOOKUP($A33,'Unit Calculations'!$A$8:$Q$45,11)*'Cost Table'!$F$15</f>
        <v>248500</v>
      </c>
      <c r="E33" s="41">
        <f>VLOOKUP($A33,'Unit Calculations'!$A$8:$Q$45,12)*'Cost Table'!$F$16</f>
        <v>66000</v>
      </c>
      <c r="F33" s="41">
        <f>VLOOKUP($A33,'Unit Calculations'!$A$8:$Q$45,6)*'Cost Table'!$F$17</f>
        <v>16500</v>
      </c>
      <c r="G33" s="41">
        <f>VLOOKUP($A33,'Unit Calculations'!$A$8:$Q$45,13)*'Cost Table'!$F$21</f>
        <v>344000</v>
      </c>
      <c r="H33" s="41">
        <f>VLOOKUP($A33,'Unit Calculations'!$A$8:$Q$45,14)*'Cost Table'!$F$22</f>
        <v>132000</v>
      </c>
      <c r="I33" s="41">
        <f>VLOOKUP($A33,'Unit Calculations'!$A$8:$Q$45,15)*'Cost Table'!$F$18</f>
        <v>5000</v>
      </c>
      <c r="J33" s="41">
        <f>VLOOKUP($A33,'Unit Calculations'!$A$8:$Q$45,16)*'Cost Table'!$F$19</f>
        <v>5000</v>
      </c>
      <c r="K33" s="41">
        <f>VLOOKUP($A33,'Unit Calculations'!$A$8:$Q$45,17)*'Cost Table'!$F$20</f>
        <v>7000</v>
      </c>
      <c r="L33" s="41">
        <f>VLOOKUP(A33,'MBI Grant Data'!A31:E68,4)*'Cost Table'!$F$23</f>
        <v>23730</v>
      </c>
      <c r="N33" s="41">
        <f t="shared" si="0"/>
        <v>971980</v>
      </c>
    </row>
    <row r="34" spans="1:14">
      <c r="A34" s="4" t="s">
        <v>28</v>
      </c>
      <c r="B34" s="41">
        <f>VLOOKUP($A34,'Unit Calculations'!$A$8:$Q$45,9)*'Cost Table'!$F$13</f>
        <v>17100</v>
      </c>
      <c r="C34" s="41">
        <f>VLOOKUP($A34,'Unit Calculations'!$A$8:$Q$45,10)*'Cost Table'!$F$14</f>
        <v>4275</v>
      </c>
      <c r="D34" s="41">
        <f>VLOOKUP($A34,'Unit Calculations'!$A$8:$Q$45,11)*'Cost Table'!$F$15</f>
        <v>42750</v>
      </c>
      <c r="E34" s="41">
        <f>VLOOKUP($A34,'Unit Calculations'!$A$8:$Q$45,12)*'Cost Table'!$F$16</f>
        <v>26000</v>
      </c>
      <c r="F34" s="41">
        <f>VLOOKUP($A34,'Unit Calculations'!$A$8:$Q$45,6)*'Cost Table'!$F$17</f>
        <v>6500</v>
      </c>
      <c r="G34" s="41">
        <f>VLOOKUP($A34,'Unit Calculations'!$A$8:$Q$45,13)*'Cost Table'!$F$21</f>
        <v>136000</v>
      </c>
      <c r="H34" s="41">
        <f>VLOOKUP($A34,'Unit Calculations'!$A$8:$Q$45,14)*'Cost Table'!$F$22</f>
        <v>52000</v>
      </c>
      <c r="I34" s="41">
        <f>VLOOKUP($A34,'Unit Calculations'!$A$8:$Q$45,15)*'Cost Table'!$F$18</f>
        <v>2000</v>
      </c>
      <c r="J34" s="41">
        <f>VLOOKUP($A34,'Unit Calculations'!$A$8:$Q$45,16)*'Cost Table'!$F$19</f>
        <v>5000</v>
      </c>
      <c r="K34" s="41">
        <f>VLOOKUP($A34,'Unit Calculations'!$A$8:$Q$45,17)*'Cost Table'!$F$20</f>
        <v>7000</v>
      </c>
      <c r="L34" s="41">
        <f>VLOOKUP(A34,'MBI Grant Data'!A32:E69,4)*'Cost Table'!$F$23</f>
        <v>9420</v>
      </c>
      <c r="N34" s="41">
        <f t="shared" si="0"/>
        <v>308045</v>
      </c>
    </row>
    <row r="35" spans="1:14">
      <c r="A35" s="4" t="s">
        <v>29</v>
      </c>
      <c r="B35" s="41">
        <f>VLOOKUP($A35,'Unit Calculations'!$A$8:$Q$45,9)*'Cost Table'!$F$13</f>
        <v>48900</v>
      </c>
      <c r="C35" s="41">
        <f>VLOOKUP($A35,'Unit Calculations'!$A$8:$Q$45,10)*'Cost Table'!$F$14</f>
        <v>12225</v>
      </c>
      <c r="D35" s="41">
        <f>VLOOKUP($A35,'Unit Calculations'!$A$8:$Q$45,11)*'Cost Table'!$F$15</f>
        <v>122250</v>
      </c>
      <c r="E35" s="41">
        <f>VLOOKUP($A35,'Unit Calculations'!$A$8:$Q$45,12)*'Cost Table'!$F$16</f>
        <v>56000</v>
      </c>
      <c r="F35" s="41">
        <f>VLOOKUP($A35,'Unit Calculations'!$A$8:$Q$45,6)*'Cost Table'!$F$17</f>
        <v>14000</v>
      </c>
      <c r="G35" s="41">
        <f>VLOOKUP($A35,'Unit Calculations'!$A$8:$Q$45,13)*'Cost Table'!$F$21</f>
        <v>288000</v>
      </c>
      <c r="H35" s="41">
        <f>VLOOKUP($A35,'Unit Calculations'!$A$8:$Q$45,14)*'Cost Table'!$F$22</f>
        <v>112000</v>
      </c>
      <c r="I35" s="41">
        <f>VLOOKUP($A35,'Unit Calculations'!$A$8:$Q$45,15)*'Cost Table'!$F$18</f>
        <v>4000</v>
      </c>
      <c r="J35" s="41">
        <f>VLOOKUP($A35,'Unit Calculations'!$A$8:$Q$45,16)*'Cost Table'!$F$19</f>
        <v>5000</v>
      </c>
      <c r="K35" s="41">
        <f>VLOOKUP($A35,'Unit Calculations'!$A$8:$Q$45,17)*'Cost Table'!$F$20</f>
        <v>7000</v>
      </c>
      <c r="L35" s="41">
        <f>VLOOKUP(A35,'MBI Grant Data'!A33:E70,4)*'Cost Table'!$F$23</f>
        <v>20000</v>
      </c>
      <c r="N35" s="41">
        <f t="shared" si="0"/>
        <v>689375</v>
      </c>
    </row>
    <row r="36" spans="1:14">
      <c r="A36" s="4" t="s">
        <v>30</v>
      </c>
      <c r="B36" s="41">
        <f>VLOOKUP($A36,'Unit Calculations'!$A$8:$Q$45,9)*'Cost Table'!$F$13</f>
        <v>51600</v>
      </c>
      <c r="C36" s="41">
        <f>VLOOKUP($A36,'Unit Calculations'!$A$8:$Q$45,10)*'Cost Table'!$F$14</f>
        <v>12900</v>
      </c>
      <c r="D36" s="41">
        <f>VLOOKUP($A36,'Unit Calculations'!$A$8:$Q$45,11)*'Cost Table'!$F$15</f>
        <v>129000</v>
      </c>
      <c r="E36" s="41">
        <f>VLOOKUP($A36,'Unit Calculations'!$A$8:$Q$45,12)*'Cost Table'!$F$16</f>
        <v>60000</v>
      </c>
      <c r="F36" s="41">
        <f>VLOOKUP($A36,'Unit Calculations'!$A$8:$Q$45,6)*'Cost Table'!$F$17</f>
        <v>15000</v>
      </c>
      <c r="G36" s="41">
        <f>VLOOKUP($A36,'Unit Calculations'!$A$8:$Q$45,13)*'Cost Table'!$F$21</f>
        <v>324000</v>
      </c>
      <c r="H36" s="41">
        <f>VLOOKUP($A36,'Unit Calculations'!$A$8:$Q$45,14)*'Cost Table'!$F$22</f>
        <v>120000</v>
      </c>
      <c r="I36" s="41">
        <f>VLOOKUP($A36,'Unit Calculations'!$A$8:$Q$45,15)*'Cost Table'!$F$18</f>
        <v>4000</v>
      </c>
      <c r="J36" s="41">
        <f>VLOOKUP($A36,'Unit Calculations'!$A$8:$Q$45,16)*'Cost Table'!$F$19</f>
        <v>5000</v>
      </c>
      <c r="K36" s="41">
        <f>VLOOKUP($A36,'Unit Calculations'!$A$8:$Q$45,17)*'Cost Table'!$F$20</f>
        <v>7000</v>
      </c>
      <c r="L36" s="41">
        <f>VLOOKUP(A36,'MBI Grant Data'!A34:E71,4)*'Cost Table'!$F$23</f>
        <v>17620</v>
      </c>
      <c r="N36" s="41">
        <f t="shared" si="0"/>
        <v>746120</v>
      </c>
    </row>
    <row r="37" spans="1:14">
      <c r="A37" s="4" t="s">
        <v>31</v>
      </c>
      <c r="B37" s="41">
        <f>VLOOKUP($A37,'Unit Calculations'!$A$8:$Q$45,9)*'Cost Table'!$F$13</f>
        <v>27900</v>
      </c>
      <c r="C37" s="41">
        <f>VLOOKUP($A37,'Unit Calculations'!$A$8:$Q$45,10)*'Cost Table'!$F$14</f>
        <v>6975</v>
      </c>
      <c r="D37" s="41">
        <f>VLOOKUP($A37,'Unit Calculations'!$A$8:$Q$45,11)*'Cost Table'!$F$15</f>
        <v>69750</v>
      </c>
      <c r="E37" s="41">
        <f>VLOOKUP($A37,'Unit Calculations'!$A$8:$Q$45,12)*'Cost Table'!$F$16</f>
        <v>30000</v>
      </c>
      <c r="F37" s="41">
        <f>VLOOKUP($A37,'Unit Calculations'!$A$8:$Q$45,6)*'Cost Table'!$F$17</f>
        <v>7500</v>
      </c>
      <c r="G37" s="41">
        <f>VLOOKUP($A37,'Unit Calculations'!$A$8:$Q$45,13)*'Cost Table'!$F$21</f>
        <v>160000</v>
      </c>
      <c r="H37" s="41">
        <f>VLOOKUP($A37,'Unit Calculations'!$A$8:$Q$45,14)*'Cost Table'!$F$22</f>
        <v>60000</v>
      </c>
      <c r="I37" s="41">
        <f>VLOOKUP($A37,'Unit Calculations'!$A$8:$Q$45,15)*'Cost Table'!$F$18</f>
        <v>2000</v>
      </c>
      <c r="J37" s="41">
        <f>VLOOKUP($A37,'Unit Calculations'!$A$8:$Q$45,16)*'Cost Table'!$F$19</f>
        <v>5000</v>
      </c>
      <c r="K37" s="41">
        <f>VLOOKUP($A37,'Unit Calculations'!$A$8:$Q$45,17)*'Cost Table'!$F$20</f>
        <v>7000</v>
      </c>
      <c r="L37" s="41">
        <f>VLOOKUP(A37,'MBI Grant Data'!A35:E72,4)*'Cost Table'!$F$23</f>
        <v>7350</v>
      </c>
      <c r="N37" s="41">
        <f t="shared" si="0"/>
        <v>383475</v>
      </c>
    </row>
    <row r="38" spans="1:14">
      <c r="A38" s="4" t="s">
        <v>32</v>
      </c>
      <c r="B38" s="41">
        <f>VLOOKUP($A38,'Unit Calculations'!$A$8:$Q$45,9)*'Cost Table'!$F$13</f>
        <v>63400</v>
      </c>
      <c r="C38" s="41">
        <f>VLOOKUP($A38,'Unit Calculations'!$A$8:$Q$45,10)*'Cost Table'!$F$14</f>
        <v>15850</v>
      </c>
      <c r="D38" s="41">
        <f>VLOOKUP($A38,'Unit Calculations'!$A$8:$Q$45,11)*'Cost Table'!$F$15</f>
        <v>158500</v>
      </c>
      <c r="E38" s="41">
        <f>VLOOKUP($A38,'Unit Calculations'!$A$8:$Q$45,12)*'Cost Table'!$F$16</f>
        <v>34000</v>
      </c>
      <c r="F38" s="41">
        <f>VLOOKUP($A38,'Unit Calculations'!$A$8:$Q$45,6)*'Cost Table'!$F$17</f>
        <v>8500</v>
      </c>
      <c r="G38" s="41">
        <f>VLOOKUP($A38,'Unit Calculations'!$A$8:$Q$45,13)*'Cost Table'!$F$21</f>
        <v>172000</v>
      </c>
      <c r="H38" s="41">
        <f>VLOOKUP($A38,'Unit Calculations'!$A$8:$Q$45,14)*'Cost Table'!$F$22</f>
        <v>68000</v>
      </c>
      <c r="I38" s="41">
        <f>VLOOKUP($A38,'Unit Calculations'!$A$8:$Q$45,15)*'Cost Table'!$F$18</f>
        <v>3000</v>
      </c>
      <c r="J38" s="41">
        <f>VLOOKUP($A38,'Unit Calculations'!$A$8:$Q$45,16)*'Cost Table'!$F$19</f>
        <v>5000</v>
      </c>
      <c r="K38" s="41">
        <f>VLOOKUP($A38,'Unit Calculations'!$A$8:$Q$45,17)*'Cost Table'!$F$20</f>
        <v>7000</v>
      </c>
      <c r="L38" s="41">
        <f>VLOOKUP(A38,'MBI Grant Data'!A36:E73,4)*'Cost Table'!$F$23</f>
        <v>13500</v>
      </c>
      <c r="N38" s="41">
        <f t="shared" si="0"/>
        <v>548750</v>
      </c>
    </row>
    <row r="39" spans="1:14">
      <c r="A39" s="4" t="s">
        <v>33</v>
      </c>
      <c r="B39" s="41">
        <f>VLOOKUP($A39,'Unit Calculations'!$A$8:$Q$45,9)*'Cost Table'!$F$13</f>
        <v>40300</v>
      </c>
      <c r="C39" s="41">
        <f>VLOOKUP($A39,'Unit Calculations'!$A$8:$Q$45,10)*'Cost Table'!$F$14</f>
        <v>10075</v>
      </c>
      <c r="D39" s="41">
        <f>VLOOKUP($A39,'Unit Calculations'!$A$8:$Q$45,11)*'Cost Table'!$F$15</f>
        <v>100750</v>
      </c>
      <c r="E39" s="41">
        <f>VLOOKUP($A39,'Unit Calculations'!$A$8:$Q$45,12)*'Cost Table'!$F$16</f>
        <v>34000</v>
      </c>
      <c r="F39" s="41">
        <f>VLOOKUP($A39,'Unit Calculations'!$A$8:$Q$45,6)*'Cost Table'!$F$17</f>
        <v>8500</v>
      </c>
      <c r="G39" s="41">
        <f>VLOOKUP($A39,'Unit Calculations'!$A$8:$Q$45,13)*'Cost Table'!$F$21</f>
        <v>176000</v>
      </c>
      <c r="H39" s="41">
        <f>VLOOKUP($A39,'Unit Calculations'!$A$8:$Q$45,14)*'Cost Table'!$F$22</f>
        <v>68000</v>
      </c>
      <c r="I39" s="41">
        <f>VLOOKUP($A39,'Unit Calculations'!$A$8:$Q$45,15)*'Cost Table'!$F$18</f>
        <v>3000</v>
      </c>
      <c r="J39" s="41">
        <f>VLOOKUP($A39,'Unit Calculations'!$A$8:$Q$45,16)*'Cost Table'!$F$19</f>
        <v>5000</v>
      </c>
      <c r="K39" s="41">
        <f>VLOOKUP($A39,'Unit Calculations'!$A$8:$Q$45,17)*'Cost Table'!$F$20</f>
        <v>7000</v>
      </c>
      <c r="L39" s="41">
        <f>VLOOKUP(A39,'MBI Grant Data'!A37:E74,4)*'Cost Table'!$F$23</f>
        <v>8680</v>
      </c>
      <c r="N39" s="41">
        <f t="shared" si="0"/>
        <v>461305</v>
      </c>
    </row>
    <row r="40" spans="1:14">
      <c r="A40" s="4" t="s">
        <v>34</v>
      </c>
      <c r="B40" s="41">
        <f>VLOOKUP($A40,'Unit Calculations'!$A$8:$Q$45,9)*'Cost Table'!$F$13</f>
        <v>23100</v>
      </c>
      <c r="C40" s="41">
        <f>VLOOKUP($A40,'Unit Calculations'!$A$8:$Q$45,10)*'Cost Table'!$F$14</f>
        <v>5775</v>
      </c>
      <c r="D40" s="41">
        <f>VLOOKUP($A40,'Unit Calculations'!$A$8:$Q$45,11)*'Cost Table'!$F$15</f>
        <v>57750</v>
      </c>
      <c r="E40" s="41">
        <f>VLOOKUP($A40,'Unit Calculations'!$A$8:$Q$45,12)*'Cost Table'!$F$16</f>
        <v>20000</v>
      </c>
      <c r="F40" s="41">
        <f>VLOOKUP($A40,'Unit Calculations'!$A$8:$Q$45,6)*'Cost Table'!$F$17</f>
        <v>5000</v>
      </c>
      <c r="G40" s="41">
        <f>VLOOKUP($A40,'Unit Calculations'!$A$8:$Q$45,13)*'Cost Table'!$F$21</f>
        <v>104000</v>
      </c>
      <c r="H40" s="41">
        <f>VLOOKUP($A40,'Unit Calculations'!$A$8:$Q$45,14)*'Cost Table'!$F$22</f>
        <v>40000</v>
      </c>
      <c r="I40" s="41">
        <f>VLOOKUP($A40,'Unit Calculations'!$A$8:$Q$45,15)*'Cost Table'!$F$18</f>
        <v>2000</v>
      </c>
      <c r="J40" s="41">
        <f>VLOOKUP($A40,'Unit Calculations'!$A$8:$Q$45,16)*'Cost Table'!$F$19</f>
        <v>5000</v>
      </c>
      <c r="K40" s="41">
        <f>VLOOKUP($A40,'Unit Calculations'!$A$8:$Q$45,17)*'Cost Table'!$F$20</f>
        <v>7000</v>
      </c>
      <c r="L40" s="41">
        <f>VLOOKUP(A40,'MBI Grant Data'!A38:E75,4)*'Cost Table'!$F$23</f>
        <v>7500</v>
      </c>
      <c r="N40" s="41">
        <f t="shared" si="0"/>
        <v>277125</v>
      </c>
    </row>
    <row r="41" spans="1:14">
      <c r="A41" s="4" t="s">
        <v>35</v>
      </c>
      <c r="B41" s="41">
        <f>VLOOKUP($A41,'Unit Calculations'!$A$8:$Q$45,9)*'Cost Table'!$F$13</f>
        <v>29400</v>
      </c>
      <c r="C41" s="41">
        <f>VLOOKUP($A41,'Unit Calculations'!$A$8:$Q$45,10)*'Cost Table'!$F$14</f>
        <v>7350</v>
      </c>
      <c r="D41" s="41">
        <f>VLOOKUP($A41,'Unit Calculations'!$A$8:$Q$45,11)*'Cost Table'!$F$15</f>
        <v>73500</v>
      </c>
      <c r="E41" s="41">
        <f>VLOOKUP($A41,'Unit Calculations'!$A$8:$Q$45,12)*'Cost Table'!$F$16</f>
        <v>42000</v>
      </c>
      <c r="F41" s="41">
        <f>VLOOKUP($A41,'Unit Calculations'!$A$8:$Q$45,6)*'Cost Table'!$F$17</f>
        <v>10500</v>
      </c>
      <c r="G41" s="41">
        <f>VLOOKUP($A41,'Unit Calculations'!$A$8:$Q$45,13)*'Cost Table'!$F$21</f>
        <v>220000</v>
      </c>
      <c r="H41" s="41">
        <f>VLOOKUP($A41,'Unit Calculations'!$A$8:$Q$45,14)*'Cost Table'!$F$22</f>
        <v>84000</v>
      </c>
      <c r="I41" s="41">
        <f>VLOOKUP($A41,'Unit Calculations'!$A$8:$Q$45,15)*'Cost Table'!$F$18</f>
        <v>3000</v>
      </c>
      <c r="J41" s="41">
        <f>VLOOKUP($A41,'Unit Calculations'!$A$8:$Q$45,16)*'Cost Table'!$F$19</f>
        <v>5000</v>
      </c>
      <c r="K41" s="41">
        <f>VLOOKUP($A41,'Unit Calculations'!$A$8:$Q$45,17)*'Cost Table'!$F$20</f>
        <v>7000</v>
      </c>
      <c r="L41" s="41">
        <f>VLOOKUP(A41,'MBI Grant Data'!A39:E76,4)*'Cost Table'!$F$23</f>
        <v>15700</v>
      </c>
      <c r="N41" s="41">
        <f t="shared" si="0"/>
        <v>497450</v>
      </c>
    </row>
    <row r="42" spans="1:14">
      <c r="A42" s="4" t="s">
        <v>36</v>
      </c>
      <c r="B42" s="41">
        <f>VLOOKUP($A42,'Unit Calculations'!$A$8:$Q$45,9)*'Cost Table'!$F$13</f>
        <v>20100</v>
      </c>
      <c r="C42" s="41">
        <f>VLOOKUP($A42,'Unit Calculations'!$A$8:$Q$45,10)*'Cost Table'!$F$14</f>
        <v>5025</v>
      </c>
      <c r="D42" s="41">
        <f>VLOOKUP($A42,'Unit Calculations'!$A$8:$Q$45,11)*'Cost Table'!$F$15</f>
        <v>50250</v>
      </c>
      <c r="E42" s="41">
        <f>VLOOKUP($A42,'Unit Calculations'!$A$8:$Q$45,12)*'Cost Table'!$F$16</f>
        <v>24000</v>
      </c>
      <c r="F42" s="41">
        <f>VLOOKUP($A42,'Unit Calculations'!$A$8:$Q$45,6)*'Cost Table'!$F$17</f>
        <v>6000</v>
      </c>
      <c r="G42" s="41">
        <f>VLOOKUP($A42,'Unit Calculations'!$A$8:$Q$45,13)*'Cost Table'!$F$21</f>
        <v>120000</v>
      </c>
      <c r="H42" s="41">
        <f>VLOOKUP($A42,'Unit Calculations'!$A$8:$Q$45,14)*'Cost Table'!$F$22</f>
        <v>48000</v>
      </c>
      <c r="I42" s="41">
        <f>VLOOKUP($A42,'Unit Calculations'!$A$8:$Q$45,15)*'Cost Table'!$F$18</f>
        <v>2000</v>
      </c>
      <c r="J42" s="41">
        <f>VLOOKUP($A42,'Unit Calculations'!$A$8:$Q$45,16)*'Cost Table'!$F$19</f>
        <v>5000</v>
      </c>
      <c r="K42" s="41">
        <f>VLOOKUP($A42,'Unit Calculations'!$A$8:$Q$45,17)*'Cost Table'!$F$20</f>
        <v>7000</v>
      </c>
      <c r="L42" s="41">
        <f>VLOOKUP(A42,'MBI Grant Data'!A40:E77,4)*'Cost Table'!$F$23</f>
        <v>5620</v>
      </c>
      <c r="N42" s="41">
        <f t="shared" si="0"/>
        <v>292995</v>
      </c>
    </row>
    <row r="43" spans="1:14">
      <c r="A43" s="4" t="s">
        <v>37</v>
      </c>
      <c r="B43" s="41">
        <f>VLOOKUP($A43,'Unit Calculations'!$A$8:$Q$45,9)*'Cost Table'!$F$13</f>
        <v>34600</v>
      </c>
      <c r="C43" s="41">
        <f>VLOOKUP($A43,'Unit Calculations'!$A$8:$Q$45,10)*'Cost Table'!$F$14</f>
        <v>8650</v>
      </c>
      <c r="D43" s="41">
        <f>VLOOKUP($A43,'Unit Calculations'!$A$8:$Q$45,11)*'Cost Table'!$F$15</f>
        <v>86500</v>
      </c>
      <c r="E43" s="41">
        <f>VLOOKUP($A43,'Unit Calculations'!$A$8:$Q$45,12)*'Cost Table'!$F$16</f>
        <v>38000</v>
      </c>
      <c r="F43" s="41">
        <f>VLOOKUP($A43,'Unit Calculations'!$A$8:$Q$45,6)*'Cost Table'!$F$17</f>
        <v>9500</v>
      </c>
      <c r="G43" s="41">
        <f>VLOOKUP($A43,'Unit Calculations'!$A$8:$Q$45,13)*'Cost Table'!$F$21</f>
        <v>200000</v>
      </c>
      <c r="H43" s="41">
        <f>VLOOKUP($A43,'Unit Calculations'!$A$8:$Q$45,14)*'Cost Table'!$F$22</f>
        <v>76000</v>
      </c>
      <c r="I43" s="41">
        <f>VLOOKUP($A43,'Unit Calculations'!$A$8:$Q$45,15)*'Cost Table'!$F$18</f>
        <v>3000</v>
      </c>
      <c r="J43" s="41">
        <f>VLOOKUP($A43,'Unit Calculations'!$A$8:$Q$45,16)*'Cost Table'!$F$19</f>
        <v>5000</v>
      </c>
      <c r="K43" s="41">
        <f>VLOOKUP($A43,'Unit Calculations'!$A$8:$Q$45,17)*'Cost Table'!$F$20</f>
        <v>7000</v>
      </c>
      <c r="L43" s="41">
        <f>VLOOKUP(A43,'MBI Grant Data'!A41:E78,4)*'Cost Table'!$F$23</f>
        <v>11500</v>
      </c>
      <c r="N43" s="41">
        <f t="shared" si="0"/>
        <v>479750</v>
      </c>
    </row>
    <row r="44" spans="1:14">
      <c r="A44" s="4" t="s">
        <v>38</v>
      </c>
      <c r="B44" s="41">
        <f>VLOOKUP($A44,'Unit Calculations'!$A$8:$Q$45,9)*'Cost Table'!$F$13</f>
        <v>37400</v>
      </c>
      <c r="C44" s="41">
        <f>VLOOKUP($A44,'Unit Calculations'!$A$8:$Q$45,10)*'Cost Table'!$F$14</f>
        <v>9350</v>
      </c>
      <c r="D44" s="41">
        <f>VLOOKUP($A44,'Unit Calculations'!$A$8:$Q$45,11)*'Cost Table'!$F$15</f>
        <v>93500</v>
      </c>
      <c r="E44" s="41">
        <f>VLOOKUP($A44,'Unit Calculations'!$A$8:$Q$45,12)*'Cost Table'!$F$16</f>
        <v>48000</v>
      </c>
      <c r="F44" s="41">
        <f>VLOOKUP($A44,'Unit Calculations'!$A$8:$Q$45,6)*'Cost Table'!$F$17</f>
        <v>12000</v>
      </c>
      <c r="G44" s="41">
        <f>VLOOKUP($A44,'Unit Calculations'!$A$8:$Q$45,13)*'Cost Table'!$F$21</f>
        <v>256000</v>
      </c>
      <c r="H44" s="41">
        <f>VLOOKUP($A44,'Unit Calculations'!$A$8:$Q$45,14)*'Cost Table'!$F$22</f>
        <v>96000</v>
      </c>
      <c r="I44" s="41">
        <f>VLOOKUP($A44,'Unit Calculations'!$A$8:$Q$45,15)*'Cost Table'!$F$18</f>
        <v>3000</v>
      </c>
      <c r="J44" s="41">
        <f>VLOOKUP($A44,'Unit Calculations'!$A$8:$Q$45,16)*'Cost Table'!$F$19</f>
        <v>5000</v>
      </c>
      <c r="K44" s="41">
        <f>VLOOKUP($A44,'Unit Calculations'!$A$8:$Q$45,17)*'Cost Table'!$F$20</f>
        <v>7000</v>
      </c>
      <c r="L44" s="41">
        <f>VLOOKUP(A44,'MBI Grant Data'!A42:E79,4)*'Cost Table'!$F$23</f>
        <v>13100</v>
      </c>
      <c r="N44" s="41">
        <f t="shared" si="0"/>
        <v>580350</v>
      </c>
    </row>
    <row r="45" spans="1:14">
      <c r="A45" s="4" t="s">
        <v>39</v>
      </c>
      <c r="B45" s="41">
        <f>VLOOKUP($A45,'Unit Calculations'!$A$8:$Q$45,9)*'Cost Table'!$F$13</f>
        <v>47700</v>
      </c>
      <c r="C45" s="41">
        <f>VLOOKUP($A45,'Unit Calculations'!$A$8:$Q$45,10)*'Cost Table'!$F$14</f>
        <v>11925</v>
      </c>
      <c r="D45" s="41">
        <f>VLOOKUP($A45,'Unit Calculations'!$A$8:$Q$45,11)*'Cost Table'!$F$15</f>
        <v>119250</v>
      </c>
      <c r="E45" s="41">
        <f>VLOOKUP($A45,'Unit Calculations'!$A$8:$Q$45,12)*'Cost Table'!$F$16</f>
        <v>54000</v>
      </c>
      <c r="F45" s="41">
        <f>VLOOKUP($A45,'Unit Calculations'!$A$8:$Q$45,6)*'Cost Table'!$F$17</f>
        <v>13500</v>
      </c>
      <c r="G45" s="41">
        <f>VLOOKUP($A45,'Unit Calculations'!$A$8:$Q$45,13)*'Cost Table'!$F$21</f>
        <v>284000</v>
      </c>
      <c r="H45" s="41">
        <f>VLOOKUP($A45,'Unit Calculations'!$A$8:$Q$45,14)*'Cost Table'!$F$22</f>
        <v>108000</v>
      </c>
      <c r="I45" s="41">
        <f>VLOOKUP($A45,'Unit Calculations'!$A$8:$Q$45,15)*'Cost Table'!$F$18</f>
        <v>4000</v>
      </c>
      <c r="J45" s="41">
        <f>VLOOKUP($A45,'Unit Calculations'!$A$8:$Q$45,16)*'Cost Table'!$F$19</f>
        <v>5000</v>
      </c>
      <c r="K45" s="41">
        <f>VLOOKUP($A45,'Unit Calculations'!$A$8:$Q$45,17)*'Cost Table'!$F$20</f>
        <v>7000</v>
      </c>
      <c r="L45" s="41">
        <f>VLOOKUP(A45,'MBI Grant Data'!A43:E80,4)*'Cost Table'!$F$23</f>
        <v>16230</v>
      </c>
      <c r="N45" s="41">
        <f t="shared" si="0"/>
        <v>670605</v>
      </c>
    </row>
    <row r="47" spans="1:14">
      <c r="A47" s="42" t="s">
        <v>40</v>
      </c>
      <c r="B47" s="41">
        <f>SUM(B8:B45)</f>
        <v>1533400</v>
      </c>
      <c r="C47" s="41">
        <f t="shared" ref="C47:L47" si="1">SUM(C8:C45)</f>
        <v>383350</v>
      </c>
      <c r="D47" s="41">
        <f t="shared" si="1"/>
        <v>3833500</v>
      </c>
      <c r="E47" s="41">
        <f t="shared" si="1"/>
        <v>1566000</v>
      </c>
      <c r="F47" s="41">
        <f t="shared" si="1"/>
        <v>391500</v>
      </c>
      <c r="G47" s="41">
        <f t="shared" si="1"/>
        <v>8224000</v>
      </c>
      <c r="H47" s="41">
        <f t="shared" si="1"/>
        <v>3132000</v>
      </c>
      <c r="I47" s="41">
        <f t="shared" si="1"/>
        <v>112000</v>
      </c>
      <c r="J47" s="41">
        <f t="shared" si="1"/>
        <v>190000</v>
      </c>
      <c r="K47" s="41">
        <f t="shared" si="1"/>
        <v>266000</v>
      </c>
      <c r="L47" s="41">
        <f t="shared" si="1"/>
        <v>506550</v>
      </c>
      <c r="N47" s="41">
        <f>SUM(N8:N45)</f>
        <v>20138300</v>
      </c>
    </row>
    <row r="50" spans="1:2">
      <c r="A50" t="s">
        <v>83</v>
      </c>
      <c r="B50" s="8">
        <f>+SUM(I47:K47)+B47</f>
        <v>2101400</v>
      </c>
    </row>
    <row r="51" spans="1:2">
      <c r="A51" t="s">
        <v>102</v>
      </c>
      <c r="B51" s="8">
        <f>+SUM(C47:E47)+H47</f>
        <v>8914850</v>
      </c>
    </row>
    <row r="52" spans="1:2">
      <c r="A52" t="s">
        <v>101</v>
      </c>
      <c r="B52" s="8">
        <f>+F47+G47</f>
        <v>8615500</v>
      </c>
    </row>
  </sheetData>
  <mergeCells count="6">
    <mergeCell ref="A3:F3"/>
    <mergeCell ref="B5:B6"/>
    <mergeCell ref="C5:H6"/>
    <mergeCell ref="I5:K6"/>
    <mergeCell ref="N5:N6"/>
    <mergeCell ref="L5:L6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7" tint="0.39997558519241921"/>
  </sheetPr>
  <dimension ref="A1:Q45"/>
  <sheetViews>
    <sheetView zoomScale="150" zoomScaleNormal="150" zoomScalePageLayoutView="150" workbookViewId="0">
      <selection activeCell="H13" sqref="H13"/>
    </sheetView>
  </sheetViews>
  <sheetFormatPr baseColWidth="10" defaultRowHeight="14" x14ac:dyDescent="0"/>
  <cols>
    <col min="1" max="1" width="10.83203125" style="1"/>
    <col min="2" max="2" width="15.33203125" style="1" customWidth="1"/>
    <col min="3" max="3" width="12.83203125" style="1" customWidth="1"/>
    <col min="4" max="4" width="10.83203125" style="1"/>
    <col min="5" max="5" width="13.5" style="1" bestFit="1" customWidth="1"/>
    <col min="6" max="16384" width="10.83203125" style="1"/>
  </cols>
  <sheetData>
    <row r="1" spans="1:17" customFormat="1" ht="26">
      <c r="A1" s="29" t="s">
        <v>117</v>
      </c>
      <c r="B1" s="13"/>
      <c r="C1" s="13"/>
      <c r="D1" s="13"/>
      <c r="E1" s="13"/>
      <c r="F1" s="13"/>
      <c r="G1" s="9"/>
    </row>
    <row r="2" spans="1:17" s="31" customFormat="1" ht="18">
      <c r="A2" s="30" t="s">
        <v>137</v>
      </c>
    </row>
    <row r="3" spans="1:17" s="31" customFormat="1" ht="6" customHeight="1">
      <c r="A3" s="63"/>
      <c r="B3" s="63"/>
      <c r="C3" s="63"/>
      <c r="D3" s="63"/>
      <c r="E3" s="63"/>
      <c r="F3" s="63"/>
      <c r="G3" s="32"/>
      <c r="H3" s="32"/>
      <c r="I3" s="32"/>
      <c r="J3" s="33"/>
      <c r="K3" s="33"/>
      <c r="L3" s="33"/>
      <c r="M3" s="33"/>
      <c r="N3" s="33"/>
      <c r="O3" s="33"/>
      <c r="P3" s="33"/>
      <c r="Q3" s="33"/>
    </row>
    <row r="4" spans="1:17" s="33" customFormat="1" ht="18" customHeight="1">
      <c r="A4" s="35"/>
      <c r="B4" s="35"/>
      <c r="C4" s="35"/>
      <c r="D4" s="35"/>
      <c r="E4" s="35"/>
      <c r="F4" s="35"/>
    </row>
    <row r="5" spans="1:17">
      <c r="A5" s="39" t="s">
        <v>0</v>
      </c>
      <c r="B5" s="37" t="s">
        <v>1</v>
      </c>
      <c r="C5" s="36" t="s">
        <v>41</v>
      </c>
      <c r="D5" s="36" t="s">
        <v>42</v>
      </c>
      <c r="E5" s="36" t="s">
        <v>43</v>
      </c>
    </row>
    <row r="6" spans="1:17">
      <c r="A6" s="38" t="s">
        <v>2</v>
      </c>
      <c r="B6" s="3">
        <v>770000</v>
      </c>
      <c r="C6" s="4">
        <v>815</v>
      </c>
      <c r="D6" s="4">
        <v>1743</v>
      </c>
      <c r="E6" s="4">
        <v>77</v>
      </c>
    </row>
    <row r="7" spans="1:17">
      <c r="A7" s="4" t="s">
        <v>3</v>
      </c>
      <c r="B7" s="3">
        <v>1290000</v>
      </c>
      <c r="C7" s="4">
        <v>1823</v>
      </c>
      <c r="D7" s="4">
        <v>3560</v>
      </c>
      <c r="E7" s="4">
        <v>119</v>
      </c>
    </row>
    <row r="8" spans="1:17">
      <c r="A8" s="4" t="s">
        <v>4</v>
      </c>
      <c r="B8" s="3">
        <v>560000</v>
      </c>
      <c r="C8" s="4">
        <v>587</v>
      </c>
      <c r="D8" s="4">
        <v>1385</v>
      </c>
      <c r="E8" s="4">
        <v>55</v>
      </c>
    </row>
    <row r="9" spans="1:17">
      <c r="A9" s="4" t="s">
        <v>5</v>
      </c>
      <c r="B9" s="3">
        <v>530000</v>
      </c>
      <c r="C9" s="4">
        <v>588</v>
      </c>
      <c r="D9" s="4">
        <v>1783</v>
      </c>
      <c r="E9" s="4">
        <v>52</v>
      </c>
    </row>
    <row r="10" spans="1:17">
      <c r="A10" s="4" t="s">
        <v>6</v>
      </c>
      <c r="B10" s="3">
        <v>500000</v>
      </c>
      <c r="C10" s="4">
        <v>601</v>
      </c>
      <c r="D10" s="4">
        <v>1320</v>
      </c>
      <c r="E10" s="4">
        <v>47</v>
      </c>
    </row>
    <row r="11" spans="1:17">
      <c r="A11" s="4" t="s">
        <v>7</v>
      </c>
      <c r="B11" s="3">
        <v>690000</v>
      </c>
      <c r="C11" s="4">
        <v>804</v>
      </c>
      <c r="D11" s="4">
        <v>1802</v>
      </c>
      <c r="E11" s="4">
        <v>74</v>
      </c>
    </row>
    <row r="12" spans="1:17">
      <c r="A12" s="4" t="s">
        <v>8</v>
      </c>
      <c r="B12" s="3">
        <v>450000</v>
      </c>
      <c r="C12" s="4">
        <v>463</v>
      </c>
      <c r="D12" s="4">
        <v>1275</v>
      </c>
      <c r="E12" s="4">
        <v>49</v>
      </c>
    </row>
    <row r="13" spans="1:17">
      <c r="A13" s="4" t="s">
        <v>9</v>
      </c>
      <c r="B13" s="3">
        <v>660000</v>
      </c>
      <c r="C13" s="4">
        <v>20</v>
      </c>
      <c r="D13" s="4">
        <v>1837</v>
      </c>
      <c r="E13" s="4">
        <v>47</v>
      </c>
    </row>
    <row r="14" spans="1:17">
      <c r="A14" s="4" t="s">
        <v>10</v>
      </c>
      <c r="B14" s="3">
        <v>350000</v>
      </c>
      <c r="C14" s="4">
        <v>380</v>
      </c>
      <c r="D14" s="4">
        <v>1108</v>
      </c>
      <c r="E14" s="4">
        <v>36</v>
      </c>
    </row>
    <row r="15" spans="1:17">
      <c r="A15" s="4" t="s">
        <v>11</v>
      </c>
      <c r="B15" s="3">
        <v>450000</v>
      </c>
      <c r="C15" s="4">
        <v>585</v>
      </c>
      <c r="D15" s="4">
        <v>1324</v>
      </c>
      <c r="E15" s="4">
        <v>35</v>
      </c>
    </row>
    <row r="16" spans="1:17">
      <c r="A16" s="4" t="s">
        <v>12</v>
      </c>
      <c r="B16" s="3">
        <v>480000</v>
      </c>
      <c r="C16" s="4">
        <v>682</v>
      </c>
      <c r="D16" s="4">
        <v>758</v>
      </c>
      <c r="E16" s="4">
        <v>30</v>
      </c>
    </row>
    <row r="17" spans="1:5">
      <c r="A17" s="4" t="s">
        <v>13</v>
      </c>
      <c r="B17" s="3">
        <v>250000</v>
      </c>
      <c r="C17" s="4">
        <v>198</v>
      </c>
      <c r="D17" s="4">
        <v>833</v>
      </c>
      <c r="E17" s="4">
        <v>28</v>
      </c>
    </row>
    <row r="18" spans="1:5">
      <c r="A18" s="4" t="s">
        <v>14</v>
      </c>
      <c r="B18" s="3">
        <v>440000</v>
      </c>
      <c r="C18" s="4">
        <v>401</v>
      </c>
      <c r="D18" s="4">
        <v>1563</v>
      </c>
      <c r="E18" s="4">
        <v>49</v>
      </c>
    </row>
    <row r="19" spans="1:5">
      <c r="A19" s="4" t="s">
        <v>15</v>
      </c>
      <c r="B19" s="3">
        <v>370000</v>
      </c>
      <c r="C19" s="4">
        <v>334</v>
      </c>
      <c r="D19" s="4">
        <v>350</v>
      </c>
      <c r="E19" s="4">
        <v>34</v>
      </c>
    </row>
    <row r="20" spans="1:5">
      <c r="A20" s="4" t="s">
        <v>16</v>
      </c>
      <c r="B20" s="3">
        <v>310000</v>
      </c>
      <c r="C20" s="4">
        <v>280</v>
      </c>
      <c r="D20" s="4">
        <v>781</v>
      </c>
      <c r="E20" s="4">
        <v>33</v>
      </c>
    </row>
    <row r="21" spans="1:5">
      <c r="A21" s="4" t="s">
        <v>17</v>
      </c>
      <c r="B21" s="3">
        <v>130000</v>
      </c>
      <c r="C21" s="4">
        <v>81</v>
      </c>
      <c r="D21" s="4">
        <v>260</v>
      </c>
      <c r="E21" s="4">
        <v>13</v>
      </c>
    </row>
    <row r="22" spans="1:5">
      <c r="A22" s="4" t="s">
        <v>18</v>
      </c>
      <c r="B22" s="3">
        <v>680000</v>
      </c>
      <c r="C22" s="4">
        <v>874</v>
      </c>
      <c r="D22" s="4">
        <v>1900</v>
      </c>
      <c r="E22" s="4">
        <v>55</v>
      </c>
    </row>
    <row r="23" spans="1:5">
      <c r="A23" s="4" t="s">
        <v>19</v>
      </c>
      <c r="B23" s="3">
        <v>300000</v>
      </c>
      <c r="C23" s="4">
        <v>360</v>
      </c>
      <c r="D23" s="4">
        <v>722</v>
      </c>
      <c r="E23" s="4">
        <v>27</v>
      </c>
    </row>
    <row r="24" spans="1:5">
      <c r="A24" s="4" t="s">
        <v>20</v>
      </c>
      <c r="B24" s="3">
        <v>150000</v>
      </c>
      <c r="C24" s="4">
        <v>107</v>
      </c>
      <c r="D24" s="4">
        <v>228</v>
      </c>
      <c r="E24" s="4">
        <v>12</v>
      </c>
    </row>
    <row r="25" spans="1:5">
      <c r="A25" s="4" t="s">
        <v>21</v>
      </c>
      <c r="B25" s="3">
        <v>380000</v>
      </c>
      <c r="C25" s="4">
        <v>379</v>
      </c>
      <c r="D25" s="4">
        <v>1510</v>
      </c>
      <c r="E25" s="4">
        <v>49</v>
      </c>
    </row>
    <row r="26" spans="1:5">
      <c r="A26" s="4" t="s">
        <v>22</v>
      </c>
      <c r="B26" s="3">
        <v>920000</v>
      </c>
      <c r="C26" s="4">
        <v>1086</v>
      </c>
      <c r="D26" s="4">
        <v>2818</v>
      </c>
      <c r="E26" s="4">
        <v>88</v>
      </c>
    </row>
    <row r="27" spans="1:5">
      <c r="A27" s="4" t="s">
        <v>23</v>
      </c>
      <c r="B27" s="3">
        <v>400000</v>
      </c>
      <c r="C27" s="4">
        <v>464</v>
      </c>
      <c r="D27" s="4">
        <v>1289</v>
      </c>
      <c r="E27" s="4">
        <v>37</v>
      </c>
    </row>
    <row r="28" spans="1:5">
      <c r="A28" s="4" t="s">
        <v>24</v>
      </c>
      <c r="B28" s="3">
        <v>380000</v>
      </c>
      <c r="C28" s="4">
        <v>427</v>
      </c>
      <c r="D28" s="4">
        <v>971</v>
      </c>
      <c r="E28" s="4">
        <v>33</v>
      </c>
    </row>
    <row r="29" spans="1:5">
      <c r="A29" s="4" t="s">
        <v>25</v>
      </c>
      <c r="B29" s="3">
        <v>460000</v>
      </c>
      <c r="C29" s="4">
        <v>534</v>
      </c>
      <c r="D29" s="4">
        <v>1561</v>
      </c>
      <c r="E29" s="4">
        <v>50</v>
      </c>
    </row>
    <row r="30" spans="1:5">
      <c r="A30" s="4" t="s">
        <v>26</v>
      </c>
      <c r="B30" s="3">
        <v>350000</v>
      </c>
      <c r="C30" s="4">
        <v>347</v>
      </c>
      <c r="D30" s="4">
        <v>979</v>
      </c>
      <c r="E30" s="4">
        <v>41</v>
      </c>
    </row>
    <row r="31" spans="1:5">
      <c r="A31" s="4" t="s">
        <v>27</v>
      </c>
      <c r="B31" s="3">
        <v>910000</v>
      </c>
      <c r="C31" s="4">
        <v>1325</v>
      </c>
      <c r="D31" s="4">
        <v>2373</v>
      </c>
      <c r="E31" s="4">
        <v>74</v>
      </c>
    </row>
    <row r="32" spans="1:5">
      <c r="A32" s="4" t="s">
        <v>28</v>
      </c>
      <c r="B32" s="3">
        <v>220000</v>
      </c>
      <c r="C32" s="4">
        <v>227</v>
      </c>
      <c r="D32" s="4">
        <v>942</v>
      </c>
      <c r="E32" s="4">
        <v>29</v>
      </c>
    </row>
    <row r="33" spans="1:5">
      <c r="A33" s="4" t="s">
        <v>29</v>
      </c>
      <c r="B33" s="3">
        <v>610000</v>
      </c>
      <c r="C33" s="4">
        <v>651</v>
      </c>
      <c r="D33" s="4">
        <v>2000</v>
      </c>
      <c r="E33" s="4">
        <v>62</v>
      </c>
    </row>
    <row r="34" spans="1:5">
      <c r="A34" s="4" t="s">
        <v>30</v>
      </c>
      <c r="B34" s="3">
        <v>620000</v>
      </c>
      <c r="C34" s="4">
        <v>687</v>
      </c>
      <c r="D34" s="4">
        <v>1762</v>
      </c>
      <c r="E34" s="4">
        <v>70</v>
      </c>
    </row>
    <row r="35" spans="1:5">
      <c r="A35" s="4" t="s">
        <v>31</v>
      </c>
      <c r="B35" s="3">
        <v>350000</v>
      </c>
      <c r="C35" s="4">
        <v>372</v>
      </c>
      <c r="D35" s="4">
        <v>735</v>
      </c>
      <c r="E35" s="4">
        <v>34</v>
      </c>
    </row>
    <row r="36" spans="1:5">
      <c r="A36" s="4" t="s">
        <v>32</v>
      </c>
      <c r="B36" s="3">
        <v>510000</v>
      </c>
      <c r="C36" s="4">
        <v>845</v>
      </c>
      <c r="D36" s="4">
        <v>1350</v>
      </c>
      <c r="E36" s="4">
        <v>37</v>
      </c>
    </row>
    <row r="37" spans="1:5">
      <c r="A37" s="4" t="s">
        <v>33</v>
      </c>
      <c r="B37" s="3">
        <v>430000</v>
      </c>
      <c r="C37" s="4">
        <v>537</v>
      </c>
      <c r="D37" s="4">
        <v>868</v>
      </c>
      <c r="E37" s="4">
        <v>38</v>
      </c>
    </row>
    <row r="38" spans="1:5">
      <c r="A38" s="4" t="s">
        <v>34</v>
      </c>
      <c r="B38" s="3">
        <v>260000</v>
      </c>
      <c r="C38" s="4">
        <v>308</v>
      </c>
      <c r="D38" s="4">
        <v>750</v>
      </c>
      <c r="E38" s="4">
        <v>22</v>
      </c>
    </row>
    <row r="39" spans="1:5">
      <c r="A39" s="4" t="s">
        <v>35</v>
      </c>
      <c r="B39" s="3">
        <v>450000</v>
      </c>
      <c r="C39" s="4">
        <v>392</v>
      </c>
      <c r="D39" s="4">
        <v>1570</v>
      </c>
      <c r="E39" s="4">
        <v>47</v>
      </c>
    </row>
    <row r="40" spans="1:5">
      <c r="A40" s="4" t="s">
        <v>36</v>
      </c>
      <c r="B40" s="3">
        <v>270000</v>
      </c>
      <c r="C40" s="4">
        <v>268</v>
      </c>
      <c r="D40" s="4">
        <v>562</v>
      </c>
      <c r="E40" s="4">
        <v>26</v>
      </c>
    </row>
    <row r="41" spans="1:5">
      <c r="A41" s="4" t="s">
        <v>37</v>
      </c>
      <c r="B41" s="3">
        <v>410000</v>
      </c>
      <c r="C41" s="4">
        <v>461</v>
      </c>
      <c r="D41" s="4">
        <v>1150</v>
      </c>
      <c r="E41" s="4">
        <v>43</v>
      </c>
    </row>
    <row r="42" spans="1:5">
      <c r="A42" s="4" t="s">
        <v>38</v>
      </c>
      <c r="B42" s="3">
        <v>450000</v>
      </c>
      <c r="C42" s="4">
        <v>498</v>
      </c>
      <c r="D42" s="4">
        <v>1310</v>
      </c>
      <c r="E42" s="4">
        <v>55</v>
      </c>
    </row>
    <row r="43" spans="1:5">
      <c r="A43" s="4" t="s">
        <v>39</v>
      </c>
      <c r="B43" s="3">
        <v>590000</v>
      </c>
      <c r="C43" s="4">
        <v>635</v>
      </c>
      <c r="D43" s="4">
        <v>1623</v>
      </c>
      <c r="E43" s="4">
        <v>61</v>
      </c>
    </row>
    <row r="45" spans="1:5">
      <c r="B45" s="2">
        <f>SUM(B6:B43)</f>
        <v>18330000</v>
      </c>
      <c r="C45" s="5">
        <f>SUM(C6:C43)</f>
        <v>20426</v>
      </c>
      <c r="D45" s="5">
        <f>SUM(D6:D43)</f>
        <v>50655</v>
      </c>
      <c r="E45" s="5">
        <f>SUM(E6:E43)</f>
        <v>1768</v>
      </c>
    </row>
  </sheetData>
  <mergeCells count="1">
    <mergeCell ref="A3:F3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Cost Table</vt:lpstr>
      <vt:lpstr>Unit Calculations</vt:lpstr>
      <vt:lpstr>Materials</vt:lpstr>
      <vt:lpstr>Labor</vt:lpstr>
      <vt:lpstr>MBI Grant Data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 G</cp:lastModifiedBy>
  <cp:lastPrinted>2017-01-10T16:08:08Z</cp:lastPrinted>
  <dcterms:created xsi:type="dcterms:W3CDTF">2017-01-05T21:01:51Z</dcterms:created>
  <dcterms:modified xsi:type="dcterms:W3CDTF">2017-01-10T16:42:39Z</dcterms:modified>
</cp:coreProperties>
</file>